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hsc-dgr-001\Desktop\adjuntos proposición 622\"/>
    </mc:Choice>
  </mc:AlternateContent>
  <xr:revisionPtr revIDLastSave="0" documentId="8_{DEB534B0-70D1-44DE-896F-8D17038BA6F5}" xr6:coauthVersionLast="36" xr6:coauthVersionMax="36" xr10:uidLastSave="{00000000-0000-0000-0000-000000000000}"/>
  <bookViews>
    <workbookView xWindow="0" yWindow="0" windowWidth="28800" windowHeight="10905" tabRatio="751" firstSheet="2" activeTab="2" xr2:uid="{00000000-000D-0000-FFFF-FFFF00000000}"/>
  </bookViews>
  <sheets>
    <sheet name="Instrucciones" sheetId="2" r:id="rId1"/>
    <sheet name="Mensualización" sheetId="1" r:id="rId2"/>
    <sheet name="Informe de gestión" sheetId="4" r:id="rId3"/>
    <sheet name="TABLERO DE CONTROL" sheetId="9" state="hidden" r:id="rId4"/>
    <sheet name="LISTAS" sheetId="10" state="hidden" r:id="rId5"/>
  </sheets>
  <definedNames>
    <definedName name="_xlnm._FilterDatabase" localSheetId="2" hidden="1">'Informe de gestión'!$B$11:$AA$908</definedName>
    <definedName name="_xlnm._FilterDatabase" localSheetId="4" hidden="1">LISTAS!$A$9:$BD$78</definedName>
    <definedName name="_xlnm._FilterDatabase" localSheetId="1" hidden="1">Mensualización!$A$12:$BX$12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X358" i="4" l="1"/>
  <c r="Z358" i="4" s="1"/>
  <c r="X359" i="4"/>
  <c r="Z359" i="4" s="1"/>
  <c r="X360" i="4"/>
  <c r="Z360" i="4" s="1"/>
  <c r="X361" i="4"/>
  <c r="Z361" i="4" s="1"/>
  <c r="X362" i="4"/>
  <c r="Z362" i="4" s="1"/>
  <c r="X363" i="4"/>
  <c r="Z363" i="4" s="1"/>
  <c r="Z364" i="4"/>
  <c r="Z365" i="4"/>
  <c r="X366" i="4"/>
  <c r="Z366" i="4" s="1"/>
  <c r="X367" i="4"/>
  <c r="Z367" i="4" s="1"/>
  <c r="Z368" i="4"/>
  <c r="X369" i="4"/>
  <c r="Z369" i="4" s="1"/>
  <c r="X370" i="4"/>
  <c r="Z370" i="4" s="1"/>
  <c r="X371" i="4"/>
  <c r="Z371" i="4" s="1"/>
  <c r="X372" i="4"/>
  <c r="Z372" i="4" s="1"/>
  <c r="X373" i="4"/>
  <c r="Z373" i="4" s="1"/>
  <c r="X374" i="4"/>
  <c r="Z374" i="4" s="1"/>
  <c r="Z375" i="4"/>
  <c r="X376" i="4"/>
  <c r="Z376" i="4" s="1"/>
  <c r="X377" i="4"/>
  <c r="Z377" i="4" s="1"/>
  <c r="X378" i="4"/>
  <c r="Z378" i="4" s="1"/>
  <c r="X379" i="4"/>
  <c r="Z379" i="4" s="1"/>
  <c r="X380" i="4"/>
  <c r="Z380" i="4" s="1"/>
  <c r="X381" i="4"/>
  <c r="Z381" i="4" s="1"/>
  <c r="X382" i="4"/>
  <c r="Z382" i="4" s="1"/>
  <c r="X383" i="4"/>
  <c r="Z383" i="4" s="1"/>
  <c r="X384" i="4"/>
  <c r="Z384" i="4" s="1"/>
  <c r="X385" i="4"/>
  <c r="Z385" i="4" s="1"/>
  <c r="X386" i="4"/>
  <c r="Z386" i="4" s="1"/>
  <c r="X387" i="4"/>
  <c r="Z387" i="4" s="1"/>
  <c r="X388" i="4"/>
  <c r="Z388" i="4" s="1"/>
  <c r="Z389" i="4"/>
  <c r="X390" i="4"/>
  <c r="Z390" i="4" s="1"/>
  <c r="X391" i="4"/>
  <c r="Z391" i="4" s="1"/>
  <c r="X392" i="4"/>
  <c r="Z392" i="4" s="1"/>
  <c r="Z393" i="4"/>
  <c r="X394" i="4"/>
  <c r="Z394" i="4" s="1"/>
  <c r="X395" i="4"/>
  <c r="Z395" i="4" s="1"/>
  <c r="X396" i="4"/>
  <c r="Z396" i="4" s="1"/>
  <c r="Z397" i="4"/>
  <c r="Z398" i="4"/>
  <c r="Z399" i="4"/>
  <c r="Z400" i="4"/>
  <c r="Z401" i="4"/>
  <c r="Z402" i="4"/>
  <c r="Z403" i="4"/>
  <c r="Z404" i="4"/>
  <c r="Z405" i="4"/>
  <c r="Z406" i="4"/>
  <c r="Z407" i="4"/>
  <c r="Z408" i="4"/>
  <c r="Z409" i="4"/>
  <c r="X410" i="4"/>
  <c r="Z410" i="4" s="1"/>
  <c r="X411" i="4"/>
  <c r="Z411" i="4" s="1"/>
  <c r="X412" i="4"/>
  <c r="Z412" i="4" s="1"/>
  <c r="X413" i="4"/>
  <c r="Z413" i="4" s="1"/>
  <c r="X414" i="4"/>
  <c r="Z414" i="4" s="1"/>
  <c r="X415" i="4"/>
  <c r="Z415" i="4" s="1"/>
  <c r="X416" i="4"/>
  <c r="Z416" i="4" s="1"/>
  <c r="X417" i="4"/>
  <c r="Z417" i="4" s="1"/>
  <c r="X418" i="4"/>
  <c r="Z418" i="4" s="1"/>
  <c r="X419" i="4"/>
  <c r="Z419" i="4" s="1"/>
  <c r="X420" i="4"/>
  <c r="Z420" i="4" s="1"/>
  <c r="X421" i="4"/>
  <c r="Z421" i="4" s="1"/>
  <c r="X422" i="4"/>
  <c r="Z422" i="4" s="1"/>
  <c r="X423" i="4"/>
  <c r="Z423" i="4" s="1"/>
  <c r="X424" i="4"/>
  <c r="Z424" i="4" s="1"/>
  <c r="X425" i="4"/>
  <c r="Z425" i="4" s="1"/>
  <c r="Z426" i="4"/>
  <c r="N426" i="4" s="1"/>
  <c r="O426" i="4" s="1"/>
  <c r="X427" i="4"/>
  <c r="Z427" i="4" s="1"/>
  <c r="N427" i="4" s="1"/>
  <c r="X428" i="4"/>
  <c r="Z428" i="4" s="1"/>
  <c r="N428" i="4" s="1"/>
  <c r="Z429" i="4"/>
  <c r="N429" i="4" s="1"/>
  <c r="O429" i="4" s="1"/>
  <c r="X429" i="4"/>
  <c r="Z430" i="4" s="1"/>
  <c r="N430" i="4" s="1"/>
  <c r="O430" i="4" s="1"/>
  <c r="Z431" i="4"/>
  <c r="N431" i="4" s="1"/>
  <c r="Z432" i="4"/>
  <c r="N432" i="4" s="1"/>
  <c r="O432" i="4" s="1"/>
  <c r="X433" i="4"/>
  <c r="Z433" i="4" s="1"/>
  <c r="N433" i="4" s="1"/>
  <c r="O433" i="4" s="1"/>
  <c r="Z434" i="4"/>
  <c r="N434" i="4" s="1"/>
  <c r="O434" i="4" s="1"/>
  <c r="Z435" i="4"/>
  <c r="N435" i="4" s="1"/>
  <c r="O435" i="4" s="1"/>
  <c r="Z436" i="4"/>
  <c r="N436" i="4" s="1"/>
  <c r="O436" i="4" s="1"/>
  <c r="X437" i="4"/>
  <c r="Z437" i="4" s="1"/>
  <c r="N437" i="4" s="1"/>
  <c r="O437" i="4" s="1"/>
  <c r="X438" i="4"/>
  <c r="Z438" i="4" s="1"/>
  <c r="N438" i="4" s="1"/>
  <c r="O438" i="4" s="1"/>
  <c r="X439" i="4"/>
  <c r="Z439" i="4" s="1"/>
  <c r="N439" i="4" s="1"/>
  <c r="O439" i="4" s="1"/>
  <c r="X440" i="4"/>
  <c r="Z440" i="4" s="1"/>
  <c r="N440" i="4" s="1"/>
  <c r="O440" i="4" s="1"/>
  <c r="X441" i="4"/>
  <c r="Z441" i="4" s="1"/>
  <c r="N441" i="4" s="1"/>
  <c r="O441" i="4" s="1"/>
  <c r="X442" i="4"/>
  <c r="Z442" i="4" s="1"/>
  <c r="N442" i="4" s="1"/>
  <c r="O442" i="4" s="1"/>
  <c r="Z443" i="4"/>
  <c r="N443" i="4" s="1"/>
  <c r="O443" i="4" s="1"/>
  <c r="Z444" i="4"/>
  <c r="N444" i="4" s="1"/>
  <c r="O444" i="4" s="1"/>
  <c r="X445" i="4"/>
  <c r="Z445" i="4" s="1"/>
  <c r="N445" i="4" s="1"/>
  <c r="O445" i="4" s="1"/>
  <c r="X446" i="4"/>
  <c r="Z446" i="4" s="1"/>
  <c r="N446" i="4" s="1"/>
  <c r="O446" i="4" s="1"/>
  <c r="X447" i="4"/>
  <c r="Z447" i="4" s="1"/>
  <c r="N447" i="4" s="1"/>
  <c r="O447" i="4" s="1"/>
  <c r="X448" i="4"/>
  <c r="Z448" i="4" s="1"/>
  <c r="N448" i="4" s="1"/>
  <c r="O448" i="4" s="1"/>
  <c r="X449" i="4"/>
  <c r="Z449" i="4" s="1"/>
  <c r="N449" i="4" s="1"/>
  <c r="O449" i="4" s="1"/>
  <c r="X450" i="4"/>
  <c r="Z450" i="4" s="1"/>
  <c r="N450" i="4" s="1"/>
  <c r="O450" i="4" s="1"/>
  <c r="X451" i="4"/>
  <c r="Z451" i="4" s="1"/>
  <c r="N451" i="4" s="1"/>
  <c r="O451" i="4" s="1"/>
  <c r="X452" i="4"/>
  <c r="Z452" i="4" s="1"/>
  <c r="N452" i="4" s="1"/>
  <c r="O452" i="4" s="1"/>
  <c r="X453" i="4"/>
  <c r="Z453" i="4" s="1"/>
  <c r="N453" i="4" s="1"/>
  <c r="O453" i="4" s="1"/>
  <c r="X454" i="4"/>
  <c r="Z454" i="4" s="1"/>
  <c r="N454" i="4" s="1"/>
  <c r="O454" i="4" s="1"/>
  <c r="X455" i="4"/>
  <c r="Z455" i="4" s="1"/>
  <c r="N455" i="4" s="1"/>
  <c r="O455" i="4" s="1"/>
  <c r="Z456" i="4"/>
  <c r="N456" i="4" s="1"/>
  <c r="O456" i="4" s="1"/>
  <c r="Z457" i="4"/>
  <c r="N457" i="4" s="1"/>
  <c r="O457" i="4" s="1"/>
  <c r="Z458" i="4"/>
  <c r="N458" i="4" s="1"/>
  <c r="O458" i="4" s="1"/>
  <c r="X459" i="4"/>
  <c r="Z459" i="4" s="1"/>
  <c r="N459" i="4" s="1"/>
  <c r="O459" i="4" s="1"/>
  <c r="X460" i="4"/>
  <c r="Z460" i="4" s="1"/>
  <c r="N460" i="4" s="1"/>
  <c r="X461" i="4"/>
  <c r="Z461" i="4" s="1"/>
  <c r="N461" i="4" s="1"/>
  <c r="O461" i="4" s="1"/>
  <c r="Z462" i="4"/>
  <c r="N462" i="4" s="1"/>
  <c r="O462" i="4" s="1"/>
  <c r="X463" i="4"/>
  <c r="Z463" i="4" s="1"/>
  <c r="N463" i="4" s="1"/>
  <c r="O463" i="4" s="1"/>
  <c r="X464" i="4"/>
  <c r="Z464" i="4" s="1"/>
  <c r="N464" i="4" s="1"/>
  <c r="O464" i="4" s="1"/>
  <c r="X465" i="4"/>
  <c r="Z465" i="4" s="1"/>
  <c r="N465" i="4" s="1"/>
  <c r="O465" i="4" s="1"/>
  <c r="Z466" i="4"/>
  <c r="N466" i="4" s="1"/>
  <c r="O466" i="4" s="1"/>
  <c r="X467" i="4"/>
  <c r="Z467" i="4" s="1"/>
  <c r="N467" i="4" s="1"/>
  <c r="O467" i="4" s="1"/>
  <c r="X468" i="4"/>
  <c r="Z468" i="4" s="1"/>
  <c r="N468" i="4" s="1"/>
  <c r="O468" i="4" s="1"/>
  <c r="Z469" i="4"/>
  <c r="N469" i="4" s="1"/>
  <c r="O469" i="4" s="1"/>
  <c r="Z470" i="4"/>
  <c r="N470" i="4" s="1"/>
  <c r="O470" i="4" s="1"/>
  <c r="Z471" i="4"/>
  <c r="N471" i="4" s="1"/>
  <c r="O471" i="4" s="1"/>
  <c r="Z472" i="4"/>
  <c r="N472" i="4" s="1"/>
  <c r="O472" i="4" s="1"/>
  <c r="Z473" i="4"/>
  <c r="N473" i="4" s="1"/>
  <c r="O473" i="4" s="1"/>
  <c r="Z474" i="4"/>
  <c r="N474" i="4" s="1"/>
  <c r="O474" i="4" s="1"/>
  <c r="Z475" i="4"/>
  <c r="N475" i="4" s="1"/>
  <c r="O475" i="4" s="1"/>
  <c r="Z476" i="4"/>
  <c r="N476" i="4" s="1"/>
  <c r="O476" i="4" s="1"/>
  <c r="Z477" i="4"/>
  <c r="N477" i="4" s="1"/>
  <c r="O477" i="4" s="1"/>
  <c r="X478" i="4"/>
  <c r="Z478" i="4" s="1"/>
  <c r="N478" i="4" s="1"/>
  <c r="O478" i="4" s="1"/>
  <c r="X479" i="4"/>
  <c r="Z479" i="4" s="1"/>
  <c r="N479" i="4" s="1"/>
  <c r="O479" i="4" s="1"/>
  <c r="X480" i="4"/>
  <c r="Z480" i="4" s="1"/>
  <c r="N480" i="4" s="1"/>
  <c r="O480" i="4" s="1"/>
  <c r="X481" i="4"/>
  <c r="Z481" i="4" s="1"/>
  <c r="N481" i="4" s="1"/>
  <c r="X482" i="4"/>
  <c r="Z482" i="4" s="1"/>
  <c r="N482" i="4" s="1"/>
  <c r="X483" i="4"/>
  <c r="Z483" i="4" s="1"/>
  <c r="N483" i="4" s="1"/>
  <c r="O483" i="4" s="1"/>
  <c r="X484" i="4"/>
  <c r="Z484" i="4" s="1"/>
  <c r="N484" i="4" s="1"/>
  <c r="O484" i="4" s="1"/>
  <c r="X485" i="4"/>
  <c r="Z485" i="4" s="1"/>
  <c r="N485" i="4" s="1"/>
  <c r="O485" i="4" s="1"/>
  <c r="X486" i="4"/>
  <c r="Z486" i="4" s="1"/>
  <c r="N486" i="4" s="1"/>
  <c r="X487" i="4"/>
  <c r="Z487" i="4" s="1"/>
  <c r="N487" i="4" s="1"/>
  <c r="O487" i="4" s="1"/>
  <c r="X488" i="4"/>
  <c r="Z488" i="4" s="1"/>
  <c r="N488" i="4" s="1"/>
  <c r="O488" i="4" s="1"/>
  <c r="X489" i="4"/>
  <c r="Z489" i="4" s="1"/>
  <c r="N489" i="4" s="1"/>
  <c r="O489" i="4" s="1"/>
  <c r="X490" i="4"/>
  <c r="Z490" i="4" s="1"/>
  <c r="N490" i="4" s="1"/>
  <c r="X491" i="4"/>
  <c r="Z491" i="4" s="1"/>
  <c r="N491" i="4" s="1"/>
  <c r="O491" i="4" s="1"/>
  <c r="X492" i="4"/>
  <c r="Z492" i="4" s="1"/>
  <c r="N492" i="4" s="1"/>
  <c r="O492" i="4" s="1"/>
  <c r="X493" i="4"/>
  <c r="Z493" i="4" s="1"/>
  <c r="N493" i="4" s="1"/>
  <c r="O493" i="4" s="1"/>
  <c r="X494" i="4"/>
  <c r="Z494" i="4" s="1"/>
  <c r="N494" i="4" s="1"/>
  <c r="X495" i="4"/>
  <c r="Z495" i="4" s="1"/>
  <c r="N495" i="4" s="1"/>
  <c r="O495" i="4" s="1"/>
  <c r="X496" i="4"/>
  <c r="Z496" i="4" s="1"/>
  <c r="N496" i="4" s="1"/>
  <c r="O496" i="4" s="1"/>
  <c r="X497" i="4"/>
  <c r="Z497" i="4" s="1"/>
  <c r="N497" i="4" s="1"/>
  <c r="O497" i="4" s="1"/>
  <c r="X498" i="4"/>
  <c r="Z498" i="4" s="1"/>
  <c r="N498" i="4" s="1"/>
  <c r="O498" i="4" s="1"/>
  <c r="X499" i="4"/>
  <c r="Z499" i="4" s="1"/>
  <c r="N499" i="4" s="1"/>
  <c r="O499" i="4" s="1"/>
  <c r="X500" i="4"/>
  <c r="Z500" i="4" s="1"/>
  <c r="N500" i="4" s="1"/>
  <c r="O500" i="4" s="1"/>
  <c r="X501" i="4"/>
  <c r="Z501" i="4" s="1"/>
  <c r="N501" i="4" s="1"/>
  <c r="O501" i="4" s="1"/>
  <c r="X502" i="4"/>
  <c r="Z502" i="4" s="1"/>
  <c r="N502" i="4" s="1"/>
  <c r="X503" i="4"/>
  <c r="Z503" i="4" s="1"/>
  <c r="N503" i="4" s="1"/>
  <c r="O503" i="4" s="1"/>
  <c r="X504" i="4"/>
  <c r="Z504" i="4" s="1"/>
  <c r="N504" i="4" s="1"/>
  <c r="O504" i="4" s="1"/>
  <c r="X505" i="4"/>
  <c r="Z505" i="4" s="1"/>
  <c r="N505" i="4" s="1"/>
  <c r="X506" i="4"/>
  <c r="Z506" i="4" s="1"/>
  <c r="N506" i="4" s="1"/>
  <c r="X507" i="4"/>
  <c r="Z507" i="4" s="1"/>
  <c r="N507" i="4" s="1"/>
  <c r="O507" i="4" s="1"/>
  <c r="X508" i="4"/>
  <c r="Z508" i="4" s="1"/>
  <c r="N508" i="4" s="1"/>
  <c r="O508" i="4" s="1"/>
  <c r="X509" i="4"/>
  <c r="Z509" i="4" s="1"/>
  <c r="N509" i="4" s="1"/>
  <c r="X510" i="4"/>
  <c r="Z510" i="4" s="1"/>
  <c r="N510" i="4" s="1"/>
  <c r="O510" i="4" s="1"/>
  <c r="X511" i="4"/>
  <c r="Z511" i="4" s="1"/>
  <c r="N511" i="4" s="1"/>
  <c r="O511" i="4" s="1"/>
  <c r="X512" i="4"/>
  <c r="Z512" i="4" s="1"/>
  <c r="N512" i="4" s="1"/>
  <c r="O512" i="4" s="1"/>
  <c r="X513" i="4"/>
  <c r="Z513" i="4" s="1"/>
  <c r="N513" i="4" s="1"/>
  <c r="O513" i="4" s="1"/>
  <c r="X514" i="4"/>
  <c r="Z514" i="4" s="1"/>
  <c r="N514" i="4" s="1"/>
  <c r="O514" i="4" s="1"/>
  <c r="X515" i="4"/>
  <c r="Z515" i="4" s="1"/>
  <c r="N515" i="4" s="1"/>
  <c r="O515" i="4" s="1"/>
  <c r="X516" i="4"/>
  <c r="Z516" i="4" s="1"/>
  <c r="N516" i="4" s="1"/>
  <c r="O516" i="4" s="1"/>
  <c r="X517" i="4"/>
  <c r="Z517" i="4" s="1"/>
  <c r="N517" i="4" s="1"/>
  <c r="O517" i="4" s="1"/>
  <c r="X518" i="4"/>
  <c r="Z518" i="4" s="1"/>
  <c r="N518" i="4" s="1"/>
  <c r="O518" i="4" s="1"/>
  <c r="X519" i="4"/>
  <c r="Z519" i="4" s="1"/>
  <c r="N519" i="4" s="1"/>
  <c r="O519" i="4" s="1"/>
  <c r="X520" i="4"/>
  <c r="Z520" i="4" s="1"/>
  <c r="N520" i="4" s="1"/>
  <c r="O520" i="4" s="1"/>
  <c r="X521" i="4"/>
  <c r="Z521" i="4" s="1"/>
  <c r="N521" i="4" s="1"/>
  <c r="O521" i="4" s="1"/>
  <c r="X522" i="4"/>
  <c r="Z522" i="4" s="1"/>
  <c r="N522" i="4" s="1"/>
  <c r="X523" i="4"/>
  <c r="Z523" i="4" s="1"/>
  <c r="N523" i="4" s="1"/>
  <c r="O523" i="4" s="1"/>
  <c r="X524" i="4"/>
  <c r="Z524" i="4" s="1"/>
  <c r="N524" i="4" s="1"/>
  <c r="O524" i="4" s="1"/>
  <c r="X525" i="4"/>
  <c r="Z525" i="4" s="1"/>
  <c r="N525" i="4" s="1"/>
  <c r="O525" i="4" s="1"/>
  <c r="X526" i="4"/>
  <c r="Z526" i="4" s="1"/>
  <c r="N526" i="4" s="1"/>
  <c r="X527" i="4"/>
  <c r="Z527" i="4" s="1"/>
  <c r="N527" i="4" s="1"/>
  <c r="O527" i="4" s="1"/>
  <c r="X528" i="4"/>
  <c r="Z528" i="4" s="1"/>
  <c r="N528" i="4" s="1"/>
  <c r="O528" i="4" s="1"/>
  <c r="X529" i="4"/>
  <c r="Z529" i="4" s="1"/>
  <c r="N529" i="4" s="1"/>
  <c r="O529" i="4" s="1"/>
  <c r="X530" i="4"/>
  <c r="Z530" i="4" s="1"/>
  <c r="N530" i="4" s="1"/>
  <c r="O530" i="4" s="1"/>
  <c r="X531" i="4"/>
  <c r="Z531" i="4" s="1"/>
  <c r="N531" i="4" s="1"/>
  <c r="O531" i="4" s="1"/>
  <c r="X532" i="4"/>
  <c r="Z532" i="4" s="1"/>
  <c r="N532" i="4" s="1"/>
  <c r="O532" i="4" s="1"/>
  <c r="X533" i="4"/>
  <c r="Z533" i="4" s="1"/>
  <c r="N533" i="4" s="1"/>
  <c r="O533" i="4" s="1"/>
  <c r="X534" i="4"/>
  <c r="Z534" i="4" s="1"/>
  <c r="N534" i="4" s="1"/>
  <c r="O534" i="4" s="1"/>
  <c r="X535" i="4"/>
  <c r="Z535" i="4" s="1"/>
  <c r="N535" i="4" s="1"/>
  <c r="O535" i="4" s="1"/>
  <c r="X536" i="4"/>
  <c r="Z536" i="4" s="1"/>
  <c r="N536" i="4" s="1"/>
  <c r="O536" i="4" s="1"/>
  <c r="X537" i="4"/>
  <c r="Z537" i="4" s="1"/>
  <c r="N537" i="4" s="1"/>
  <c r="O537" i="4" s="1"/>
  <c r="X538" i="4"/>
  <c r="Z538" i="4" s="1"/>
  <c r="N538" i="4" s="1"/>
  <c r="X539" i="4"/>
  <c r="Z539" i="4" s="1"/>
  <c r="N539" i="4" s="1"/>
  <c r="O539" i="4" s="1"/>
  <c r="X540" i="4"/>
  <c r="Z540" i="4" s="1"/>
  <c r="N540" i="4" s="1"/>
  <c r="O540" i="4" s="1"/>
  <c r="X541" i="4"/>
  <c r="Z541" i="4" s="1"/>
  <c r="N541" i="4" s="1"/>
  <c r="X542" i="4"/>
  <c r="Z542" i="4" s="1"/>
  <c r="N542" i="4" s="1"/>
  <c r="O542" i="4" s="1"/>
  <c r="X543" i="4"/>
  <c r="Z543" i="4" s="1"/>
  <c r="N543" i="4" s="1"/>
  <c r="O543" i="4" s="1"/>
  <c r="X544" i="4"/>
  <c r="Z544" i="4" s="1"/>
  <c r="N544" i="4" s="1"/>
  <c r="O544" i="4" s="1"/>
  <c r="X545" i="4"/>
  <c r="Z545" i="4" s="1"/>
  <c r="N545" i="4" s="1"/>
  <c r="X546" i="4"/>
  <c r="Z546" i="4" s="1"/>
  <c r="N546" i="4" s="1"/>
  <c r="X547" i="4"/>
  <c r="Z547" i="4" s="1"/>
  <c r="N547" i="4" s="1"/>
  <c r="O547" i="4" s="1"/>
  <c r="X548" i="4"/>
  <c r="Z548" i="4" s="1"/>
  <c r="N548" i="4" s="1"/>
  <c r="O548" i="4" s="1"/>
  <c r="X549" i="4"/>
  <c r="Z549" i="4" s="1"/>
  <c r="N549" i="4" s="1"/>
  <c r="X550" i="4"/>
  <c r="Z550" i="4" s="1"/>
  <c r="N550" i="4" s="1"/>
  <c r="O550" i="4" s="1"/>
  <c r="X551" i="4"/>
  <c r="Z551" i="4" s="1"/>
  <c r="N551" i="4" s="1"/>
  <c r="O551" i="4" s="1"/>
  <c r="X552" i="4"/>
  <c r="Z552" i="4" s="1"/>
  <c r="N552" i="4" s="1"/>
  <c r="O552" i="4" s="1"/>
  <c r="X553" i="4"/>
  <c r="Z553" i="4" s="1"/>
  <c r="N553" i="4" s="1"/>
  <c r="X554" i="4"/>
  <c r="Z554" i="4" s="1"/>
  <c r="N554" i="4" s="1"/>
  <c r="O554" i="4" s="1"/>
  <c r="X555" i="4"/>
  <c r="Z555" i="4" s="1"/>
  <c r="N555" i="4" s="1"/>
  <c r="O555" i="4" s="1"/>
  <c r="X556" i="4"/>
  <c r="Z556" i="4" s="1"/>
  <c r="N556" i="4" s="1"/>
  <c r="O556" i="4" s="1"/>
  <c r="X557" i="4"/>
  <c r="Z557" i="4" s="1"/>
  <c r="N557" i="4" s="1"/>
  <c r="X558" i="4"/>
  <c r="Z558" i="4" s="1"/>
  <c r="N558" i="4" s="1"/>
  <c r="O558" i="4" s="1"/>
  <c r="X559" i="4"/>
  <c r="Z559" i="4" s="1"/>
  <c r="N559" i="4" s="1"/>
  <c r="O559" i="4" s="1"/>
  <c r="X560" i="4"/>
  <c r="Z560" i="4" s="1"/>
  <c r="N560" i="4" s="1"/>
  <c r="X561" i="4"/>
  <c r="Z561" i="4" s="1"/>
  <c r="N561" i="4" s="1"/>
  <c r="X562" i="4"/>
  <c r="Z562" i="4" s="1"/>
  <c r="N562" i="4" s="1"/>
  <c r="X563" i="4"/>
  <c r="Z563" i="4" s="1"/>
  <c r="N563" i="4" s="1"/>
  <c r="O563" i="4" s="1"/>
  <c r="X564" i="4"/>
  <c r="Z564" i="4" s="1"/>
  <c r="N564" i="4" s="1"/>
  <c r="O564" i="4" s="1"/>
  <c r="X565" i="4"/>
  <c r="Z565" i="4" s="1"/>
  <c r="N565" i="4" s="1"/>
  <c r="X566" i="4"/>
  <c r="Z566" i="4" s="1"/>
  <c r="N566" i="4" s="1"/>
  <c r="O566" i="4" s="1"/>
  <c r="X567" i="4"/>
  <c r="Z567" i="4" s="1"/>
  <c r="N567" i="4" s="1"/>
  <c r="O567" i="4" s="1"/>
  <c r="X568" i="4"/>
  <c r="Z568" i="4" s="1"/>
  <c r="N568" i="4" s="1"/>
  <c r="X569" i="4"/>
  <c r="Z569" i="4" s="1"/>
  <c r="N569" i="4" s="1"/>
  <c r="X570" i="4"/>
  <c r="Z570" i="4" s="1"/>
  <c r="N570" i="4" s="1"/>
  <c r="X571" i="4"/>
  <c r="Z571" i="4" s="1"/>
  <c r="N571" i="4" s="1"/>
  <c r="O571" i="4" s="1"/>
  <c r="X572" i="4"/>
  <c r="Z572" i="4" s="1"/>
  <c r="N572" i="4" s="1"/>
  <c r="O572" i="4" s="1"/>
  <c r="X573" i="4"/>
  <c r="Z573" i="4" s="1"/>
  <c r="N573" i="4" s="1"/>
  <c r="X574" i="4"/>
  <c r="Z574" i="4" s="1"/>
  <c r="N574" i="4" s="1"/>
  <c r="O574" i="4" s="1"/>
  <c r="X575" i="4"/>
  <c r="Z575" i="4" s="1"/>
  <c r="N575" i="4" s="1"/>
  <c r="O575" i="4" s="1"/>
  <c r="X576" i="4"/>
  <c r="Z576" i="4" s="1"/>
  <c r="N576" i="4" s="1"/>
  <c r="O576" i="4" s="1"/>
  <c r="X577" i="4"/>
  <c r="Z577" i="4" s="1"/>
  <c r="N577" i="4" s="1"/>
  <c r="X578" i="4"/>
  <c r="Z578" i="4" s="1"/>
  <c r="N578" i="4" s="1"/>
  <c r="X579" i="4"/>
  <c r="Z579" i="4" s="1"/>
  <c r="N579" i="4" s="1"/>
  <c r="O579" i="4" s="1"/>
  <c r="X580" i="4"/>
  <c r="Z580" i="4" s="1"/>
  <c r="N580" i="4" s="1"/>
  <c r="O580" i="4" s="1"/>
  <c r="X581" i="4"/>
  <c r="Z581" i="4" s="1"/>
  <c r="N581" i="4" s="1"/>
  <c r="O581" i="4" s="1"/>
  <c r="X582" i="4"/>
  <c r="Z582" i="4" s="1"/>
  <c r="N582" i="4" s="1"/>
  <c r="X583" i="4"/>
  <c r="Z583" i="4" s="1"/>
  <c r="N583" i="4" s="1"/>
  <c r="O583" i="4" s="1"/>
  <c r="X584" i="4"/>
  <c r="Z584" i="4" s="1"/>
  <c r="N584" i="4" s="1"/>
  <c r="O584" i="4" s="1"/>
  <c r="X585" i="4"/>
  <c r="Z585" i="4" s="1"/>
  <c r="N585" i="4" s="1"/>
  <c r="O585" i="4" s="1"/>
  <c r="X586" i="4"/>
  <c r="Z586" i="4" s="1"/>
  <c r="N586" i="4" s="1"/>
  <c r="X587" i="4"/>
  <c r="Z587" i="4" s="1"/>
  <c r="N587" i="4" s="1"/>
  <c r="O587" i="4" s="1"/>
  <c r="X588" i="4"/>
  <c r="Z588" i="4" s="1"/>
  <c r="N588" i="4" s="1"/>
  <c r="O588" i="4" s="1"/>
  <c r="X589" i="4"/>
  <c r="Z589" i="4" s="1"/>
  <c r="N589" i="4" s="1"/>
  <c r="X590" i="4"/>
  <c r="Z590" i="4" s="1"/>
  <c r="N590" i="4" s="1"/>
  <c r="X591" i="4"/>
  <c r="Z591" i="4" s="1"/>
  <c r="N591" i="4" s="1"/>
  <c r="O591" i="4" s="1"/>
  <c r="X592" i="4"/>
  <c r="Z592" i="4" s="1"/>
  <c r="N592" i="4" s="1"/>
  <c r="O592" i="4" s="1"/>
  <c r="X593" i="4"/>
  <c r="Z593" i="4" s="1"/>
  <c r="N593" i="4" s="1"/>
  <c r="X594" i="4"/>
  <c r="Z594" i="4" s="1"/>
  <c r="N594" i="4" s="1"/>
  <c r="O594" i="4" s="1"/>
  <c r="X595" i="4"/>
  <c r="Z595" i="4" s="1"/>
  <c r="N595" i="4" s="1"/>
  <c r="O595" i="4" s="1"/>
  <c r="X596" i="4"/>
  <c r="Z596" i="4" s="1"/>
  <c r="N596" i="4" s="1"/>
  <c r="O596" i="4" s="1"/>
  <c r="X597" i="4"/>
  <c r="Z597" i="4" s="1"/>
  <c r="N597" i="4" s="1"/>
  <c r="O597" i="4" s="1"/>
  <c r="X598" i="4"/>
  <c r="Z598" i="4" s="1"/>
  <c r="N598" i="4" s="1"/>
  <c r="X599" i="4"/>
  <c r="Z599" i="4" s="1"/>
  <c r="N599" i="4" s="1"/>
  <c r="O599" i="4" s="1"/>
  <c r="X600" i="4"/>
  <c r="Z600" i="4" s="1"/>
  <c r="N600" i="4" s="1"/>
  <c r="O600" i="4" s="1"/>
  <c r="X601" i="4"/>
  <c r="Z601" i="4" s="1"/>
  <c r="N601" i="4" s="1"/>
  <c r="X602" i="4"/>
  <c r="Z602" i="4" s="1"/>
  <c r="N602" i="4" s="1"/>
  <c r="O602" i="4" s="1"/>
  <c r="X603" i="4"/>
  <c r="Z603" i="4" s="1"/>
  <c r="N603" i="4" s="1"/>
  <c r="O603" i="4" s="1"/>
  <c r="X604" i="4"/>
  <c r="Z604" i="4" s="1"/>
  <c r="N604" i="4" s="1"/>
  <c r="O604" i="4" s="1"/>
  <c r="X605" i="4"/>
  <c r="Z605" i="4" s="1"/>
  <c r="N605" i="4" s="1"/>
  <c r="X606" i="4"/>
  <c r="Z606" i="4" s="1"/>
  <c r="N606" i="4" s="1"/>
  <c r="X607" i="4"/>
  <c r="Z607" i="4" s="1"/>
  <c r="N607" i="4" s="1"/>
  <c r="O607" i="4" s="1"/>
  <c r="X608" i="4"/>
  <c r="Z608" i="4" s="1"/>
  <c r="N608" i="4" s="1"/>
  <c r="O608" i="4" s="1"/>
  <c r="X609" i="4"/>
  <c r="Z609" i="4" s="1"/>
  <c r="N609" i="4" s="1"/>
  <c r="X610" i="4"/>
  <c r="Z610" i="4" s="1"/>
  <c r="N610" i="4" s="1"/>
  <c r="X611" i="4"/>
  <c r="Z611" i="4" s="1"/>
  <c r="N611" i="4" s="1"/>
  <c r="O611" i="4" s="1"/>
  <c r="X612" i="4"/>
  <c r="Z612" i="4" s="1"/>
  <c r="N612" i="4" s="1"/>
  <c r="O612" i="4" s="1"/>
  <c r="X613" i="4"/>
  <c r="Z613" i="4" s="1"/>
  <c r="N613" i="4" s="1"/>
  <c r="X614" i="4"/>
  <c r="Z614" i="4" s="1"/>
  <c r="N614" i="4" s="1"/>
  <c r="X615" i="4"/>
  <c r="Z615" i="4" s="1"/>
  <c r="N615" i="4" s="1"/>
  <c r="O615" i="4" s="1"/>
  <c r="X616" i="4"/>
  <c r="Z616" i="4" s="1"/>
  <c r="N616" i="4" s="1"/>
  <c r="O616" i="4" s="1"/>
  <c r="X617" i="4"/>
  <c r="Z617" i="4" s="1"/>
  <c r="N617" i="4" s="1"/>
  <c r="X618" i="4"/>
  <c r="Z618" i="4" s="1"/>
  <c r="N618" i="4" s="1"/>
  <c r="X619" i="4"/>
  <c r="Z619" i="4" s="1"/>
  <c r="N619" i="4" s="1"/>
  <c r="O619" i="4" s="1"/>
  <c r="X620" i="4"/>
  <c r="Z620" i="4" s="1"/>
  <c r="N620" i="4" s="1"/>
  <c r="O620" i="4" s="1"/>
  <c r="X621" i="4"/>
  <c r="Z621" i="4" s="1"/>
  <c r="N621" i="4" s="1"/>
  <c r="X622" i="4"/>
  <c r="Z622" i="4" s="1"/>
  <c r="N622" i="4" s="1"/>
  <c r="O622" i="4" s="1"/>
  <c r="X623" i="4"/>
  <c r="Z623" i="4" s="1"/>
  <c r="N623" i="4" s="1"/>
  <c r="O623" i="4" s="1"/>
  <c r="X624" i="4"/>
  <c r="Z624" i="4" s="1"/>
  <c r="N624" i="4" s="1"/>
  <c r="O624" i="4" s="1"/>
  <c r="X625" i="4"/>
  <c r="Z625" i="4" s="1"/>
  <c r="N625" i="4" s="1"/>
  <c r="O625" i="4" s="1"/>
  <c r="X626" i="4"/>
  <c r="Z626" i="4" s="1"/>
  <c r="N626" i="4" s="1"/>
  <c r="X627" i="4"/>
  <c r="Z627" i="4" s="1"/>
  <c r="N627" i="4" s="1"/>
  <c r="O627" i="4" s="1"/>
  <c r="X628" i="4"/>
  <c r="Z628" i="4" s="1"/>
  <c r="N628" i="4" s="1"/>
  <c r="O628" i="4" s="1"/>
  <c r="X629" i="4"/>
  <c r="Z629" i="4" s="1"/>
  <c r="N629" i="4" s="1"/>
  <c r="X630" i="4"/>
  <c r="Z630" i="4" s="1"/>
  <c r="N630" i="4" s="1"/>
  <c r="X631" i="4"/>
  <c r="Z631" i="4" s="1"/>
  <c r="N631" i="4" s="1"/>
  <c r="O631" i="4" s="1"/>
  <c r="X632" i="4"/>
  <c r="Z632" i="4" s="1"/>
  <c r="N632" i="4" s="1"/>
  <c r="O632" i="4" s="1"/>
  <c r="X633" i="4"/>
  <c r="Z633" i="4" s="1"/>
  <c r="N633" i="4" s="1"/>
  <c r="X634" i="4"/>
  <c r="Z634" i="4" s="1"/>
  <c r="N634" i="4" s="1"/>
  <c r="X635" i="4"/>
  <c r="Z635" i="4" s="1"/>
  <c r="N635" i="4" s="1"/>
  <c r="O635" i="4" s="1"/>
  <c r="X636" i="4"/>
  <c r="Z636" i="4" s="1"/>
  <c r="N636" i="4" s="1"/>
  <c r="O636" i="4" s="1"/>
  <c r="X637" i="4"/>
  <c r="Z637" i="4" s="1"/>
  <c r="N637" i="4" s="1"/>
  <c r="X638" i="4"/>
  <c r="Z638" i="4" s="1"/>
  <c r="N638" i="4" s="1"/>
  <c r="X639" i="4"/>
  <c r="Z639" i="4" s="1"/>
  <c r="N639" i="4" s="1"/>
  <c r="O639" i="4" s="1"/>
  <c r="X640" i="4"/>
  <c r="Z640" i="4" s="1"/>
  <c r="N640" i="4" s="1"/>
  <c r="O640" i="4" s="1"/>
  <c r="X641" i="4"/>
  <c r="Z641" i="4" s="1"/>
  <c r="N641" i="4" s="1"/>
  <c r="X642" i="4"/>
  <c r="Z642" i="4" s="1"/>
  <c r="N642" i="4" s="1"/>
  <c r="X643" i="4"/>
  <c r="Z643" i="4" s="1"/>
  <c r="N643" i="4" s="1"/>
  <c r="O643" i="4" s="1"/>
  <c r="X644" i="4"/>
  <c r="Z644" i="4" s="1"/>
  <c r="N644" i="4" s="1"/>
  <c r="O644" i="4" s="1"/>
  <c r="X645" i="4"/>
  <c r="Z645" i="4" s="1"/>
  <c r="N645" i="4" s="1"/>
  <c r="X646" i="4"/>
  <c r="Z646" i="4" s="1"/>
  <c r="N646" i="4" s="1"/>
  <c r="X647" i="4"/>
  <c r="Z647" i="4" s="1"/>
  <c r="N647" i="4" s="1"/>
  <c r="O647" i="4" s="1"/>
  <c r="X648" i="4"/>
  <c r="Z648" i="4" s="1"/>
  <c r="N648" i="4" s="1"/>
  <c r="O648" i="4" s="1"/>
  <c r="X649" i="4"/>
  <c r="Z649" i="4" s="1"/>
  <c r="N649" i="4" s="1"/>
  <c r="X650" i="4"/>
  <c r="Z650" i="4" s="1"/>
  <c r="N650" i="4" s="1"/>
  <c r="X651" i="4"/>
  <c r="Z651" i="4" s="1"/>
  <c r="N651" i="4" s="1"/>
  <c r="O651" i="4" s="1"/>
  <c r="X652" i="4"/>
  <c r="Z652" i="4" s="1"/>
  <c r="N652" i="4" s="1"/>
  <c r="O652" i="4" s="1"/>
  <c r="X653" i="4"/>
  <c r="Z653" i="4" s="1"/>
  <c r="N653" i="4" s="1"/>
  <c r="X654" i="4"/>
  <c r="Z654" i="4" s="1"/>
  <c r="N654" i="4" s="1"/>
  <c r="X655" i="4"/>
  <c r="Z655" i="4" s="1"/>
  <c r="N655" i="4" s="1"/>
  <c r="O655" i="4" s="1"/>
  <c r="X656" i="4"/>
  <c r="Z656" i="4" s="1"/>
  <c r="N656" i="4" s="1"/>
  <c r="O656" i="4" s="1"/>
  <c r="X657" i="4"/>
  <c r="Z657" i="4" s="1"/>
  <c r="N657" i="4" s="1"/>
  <c r="X658" i="4"/>
  <c r="Z658" i="4" s="1"/>
  <c r="N658" i="4" s="1"/>
  <c r="O658" i="4" s="1"/>
  <c r="X659" i="4"/>
  <c r="Z659" i="4" s="1"/>
  <c r="N659" i="4" s="1"/>
  <c r="O659" i="4" s="1"/>
  <c r="X660" i="4"/>
  <c r="Z660" i="4" s="1"/>
  <c r="N660" i="4" s="1"/>
  <c r="O660" i="4" s="1"/>
  <c r="X661" i="4"/>
  <c r="Z661" i="4" s="1"/>
  <c r="N661" i="4" s="1"/>
  <c r="X662" i="4"/>
  <c r="Z662" i="4" s="1"/>
  <c r="N662" i="4" s="1"/>
  <c r="O662" i="4" s="1"/>
  <c r="X663" i="4"/>
  <c r="Z663" i="4" s="1"/>
  <c r="N663" i="4" s="1"/>
  <c r="O663" i="4" s="1"/>
  <c r="X664" i="4"/>
  <c r="Z664" i="4" s="1"/>
  <c r="N664" i="4" s="1"/>
  <c r="O664" i="4" s="1"/>
  <c r="X665" i="4"/>
  <c r="Z665" i="4" s="1"/>
  <c r="N665" i="4" s="1"/>
  <c r="X666" i="4"/>
  <c r="Z666" i="4" s="1"/>
  <c r="N666" i="4" s="1"/>
  <c r="X667" i="4"/>
  <c r="Z667" i="4" s="1"/>
  <c r="N667" i="4" s="1"/>
  <c r="O667" i="4" s="1"/>
  <c r="X668" i="4"/>
  <c r="Z668" i="4" s="1"/>
  <c r="N668" i="4" s="1"/>
  <c r="O668" i="4" s="1"/>
  <c r="X669" i="4"/>
  <c r="Z669" i="4" s="1"/>
  <c r="N669" i="4" s="1"/>
  <c r="X670" i="4"/>
  <c r="Z670" i="4" s="1"/>
  <c r="N670" i="4" s="1"/>
  <c r="O670" i="4" s="1"/>
  <c r="X671" i="4"/>
  <c r="Z671" i="4" s="1"/>
  <c r="N671" i="4" s="1"/>
  <c r="O671" i="4" s="1"/>
  <c r="X672" i="4"/>
  <c r="Z672" i="4" s="1"/>
  <c r="N672" i="4" s="1"/>
  <c r="O672" i="4" s="1"/>
  <c r="X673" i="4"/>
  <c r="Z673" i="4" s="1"/>
  <c r="N673" i="4" s="1"/>
  <c r="X674" i="4"/>
  <c r="Z674" i="4" s="1"/>
  <c r="N674" i="4" s="1"/>
  <c r="X675" i="4"/>
  <c r="Z675" i="4" s="1"/>
  <c r="N675" i="4" s="1"/>
  <c r="O675" i="4" s="1"/>
  <c r="X676" i="4"/>
  <c r="Z676" i="4" s="1"/>
  <c r="N676" i="4" s="1"/>
  <c r="O676" i="4" s="1"/>
  <c r="X677" i="4"/>
  <c r="Z677" i="4" s="1"/>
  <c r="N677" i="4" s="1"/>
  <c r="O677" i="4" s="1"/>
  <c r="X678" i="4"/>
  <c r="Z678" i="4" s="1"/>
  <c r="N678" i="4" s="1"/>
  <c r="X679" i="4"/>
  <c r="Z679" i="4" s="1"/>
  <c r="N679" i="4" s="1"/>
  <c r="O679" i="4" s="1"/>
  <c r="X680" i="4"/>
  <c r="Z680" i="4" s="1"/>
  <c r="N680" i="4" s="1"/>
  <c r="O680" i="4" s="1"/>
  <c r="X681" i="4"/>
  <c r="Z681" i="4" s="1"/>
  <c r="N681" i="4" s="1"/>
  <c r="X682" i="4"/>
  <c r="Z682" i="4" s="1"/>
  <c r="N682" i="4" s="1"/>
  <c r="X683" i="4"/>
  <c r="Z683" i="4" s="1"/>
  <c r="N683" i="4" s="1"/>
  <c r="O683" i="4" s="1"/>
  <c r="X684" i="4"/>
  <c r="Z684" i="4" s="1"/>
  <c r="N684" i="4" s="1"/>
  <c r="O684" i="4" s="1"/>
  <c r="X685" i="4"/>
  <c r="Z685" i="4" s="1"/>
  <c r="N685" i="4" s="1"/>
  <c r="X686" i="4"/>
  <c r="Z686" i="4" s="1"/>
  <c r="N686" i="4" s="1"/>
  <c r="X687" i="4"/>
  <c r="Z687" i="4" s="1"/>
  <c r="N687" i="4" s="1"/>
  <c r="O687" i="4" s="1"/>
  <c r="X688" i="4"/>
  <c r="Z688" i="4" s="1"/>
  <c r="N688" i="4" s="1"/>
  <c r="O688" i="4" s="1"/>
  <c r="X689" i="4"/>
  <c r="Z689" i="4" s="1"/>
  <c r="N689" i="4" s="1"/>
  <c r="X690" i="4"/>
  <c r="Z690" i="4" s="1"/>
  <c r="N690" i="4" s="1"/>
  <c r="X691" i="4"/>
  <c r="Z691" i="4" s="1"/>
  <c r="N691" i="4" s="1"/>
  <c r="O691" i="4" s="1"/>
  <c r="X692" i="4"/>
  <c r="Z692" i="4" s="1"/>
  <c r="N692" i="4" s="1"/>
  <c r="O692" i="4" s="1"/>
  <c r="X693" i="4"/>
  <c r="Z693" i="4" s="1"/>
  <c r="N693" i="4" s="1"/>
  <c r="X694" i="4"/>
  <c r="Z694" i="4" s="1"/>
  <c r="N694" i="4" s="1"/>
  <c r="X695" i="4"/>
  <c r="Z695" i="4" s="1"/>
  <c r="N695" i="4" s="1"/>
  <c r="O695" i="4" s="1"/>
  <c r="X696" i="4"/>
  <c r="Z696" i="4" s="1"/>
  <c r="N696" i="4" s="1"/>
  <c r="O696" i="4" s="1"/>
  <c r="X697" i="4"/>
  <c r="Z697" i="4" s="1"/>
  <c r="N697" i="4" s="1"/>
  <c r="X698" i="4"/>
  <c r="Z698" i="4" s="1"/>
  <c r="N698" i="4" s="1"/>
  <c r="X699" i="4"/>
  <c r="Z699" i="4" s="1"/>
  <c r="N699" i="4" s="1"/>
  <c r="O699" i="4" s="1"/>
  <c r="X700" i="4"/>
  <c r="Z700" i="4" s="1"/>
  <c r="N700" i="4" s="1"/>
  <c r="O700" i="4" s="1"/>
  <c r="X701" i="4"/>
  <c r="Z701" i="4" s="1"/>
  <c r="N701" i="4" s="1"/>
  <c r="X702" i="4"/>
  <c r="Z702" i="4" s="1"/>
  <c r="N702" i="4" s="1"/>
  <c r="O702" i="4" s="1"/>
  <c r="X703" i="4"/>
  <c r="Z703" i="4" s="1"/>
  <c r="N703" i="4" s="1"/>
  <c r="O703" i="4" s="1"/>
  <c r="X704" i="4"/>
  <c r="Z704" i="4" s="1"/>
  <c r="N704" i="4" s="1"/>
  <c r="O704" i="4" s="1"/>
  <c r="X705" i="4"/>
  <c r="Z705" i="4" s="1"/>
  <c r="N705" i="4" s="1"/>
  <c r="X706" i="4"/>
  <c r="Z706" i="4" s="1"/>
  <c r="N706" i="4" s="1"/>
  <c r="X707" i="4"/>
  <c r="Z707" i="4" s="1"/>
  <c r="N707" i="4" s="1"/>
  <c r="O707" i="4" s="1"/>
  <c r="X708" i="4"/>
  <c r="Z708" i="4" s="1"/>
  <c r="N708" i="4" s="1"/>
  <c r="O708" i="4" s="1"/>
  <c r="X709" i="4"/>
  <c r="Z709" i="4" s="1"/>
  <c r="N709" i="4" s="1"/>
  <c r="O709" i="4" s="1"/>
  <c r="X710" i="4"/>
  <c r="Z710" i="4" s="1"/>
  <c r="N710" i="4" s="1"/>
  <c r="O710" i="4" s="1"/>
  <c r="X711" i="4"/>
  <c r="Z711" i="4" s="1"/>
  <c r="N711" i="4" s="1"/>
  <c r="O711" i="4" s="1"/>
  <c r="X712" i="4"/>
  <c r="Z712" i="4" s="1"/>
  <c r="N712" i="4" s="1"/>
  <c r="O712" i="4" s="1"/>
  <c r="X713" i="4"/>
  <c r="Z713" i="4" s="1"/>
  <c r="N713" i="4" s="1"/>
  <c r="O713" i="4" s="1"/>
  <c r="X714" i="4"/>
  <c r="Z714" i="4" s="1"/>
  <c r="N714" i="4" s="1"/>
  <c r="X715" i="4"/>
  <c r="Z715" i="4" s="1"/>
  <c r="N715" i="4" s="1"/>
  <c r="X716" i="4"/>
  <c r="Z716" i="4" s="1"/>
  <c r="N716" i="4" s="1"/>
  <c r="O716" i="4" s="1"/>
  <c r="X717" i="4"/>
  <c r="Z717" i="4" s="1"/>
  <c r="N717" i="4" s="1"/>
  <c r="O717" i="4" s="1"/>
  <c r="X718" i="4"/>
  <c r="Z718" i="4" s="1"/>
  <c r="N718" i="4" s="1"/>
  <c r="X719" i="4"/>
  <c r="Z719" i="4" s="1"/>
  <c r="N719" i="4" s="1"/>
  <c r="X720" i="4"/>
  <c r="Z720" i="4" s="1"/>
  <c r="N720" i="4" s="1"/>
  <c r="O720" i="4" s="1"/>
  <c r="X721" i="4"/>
  <c r="Z721" i="4" s="1"/>
  <c r="N721" i="4" s="1"/>
  <c r="O721" i="4" s="1"/>
  <c r="X722" i="4"/>
  <c r="Z722" i="4" s="1"/>
  <c r="N722" i="4" s="1"/>
  <c r="O722" i="4" s="1"/>
  <c r="X723" i="4"/>
  <c r="Z723" i="4" s="1"/>
  <c r="N723" i="4" s="1"/>
  <c r="X724" i="4"/>
  <c r="Z724" i="4" s="1"/>
  <c r="N724" i="4" s="1"/>
  <c r="O724" i="4" s="1"/>
  <c r="X725" i="4"/>
  <c r="Z725" i="4" s="1"/>
  <c r="N725" i="4" s="1"/>
  <c r="O725" i="4" s="1"/>
  <c r="X726" i="4"/>
  <c r="Z726" i="4" s="1"/>
  <c r="N726" i="4" s="1"/>
  <c r="O726" i="4" s="1"/>
  <c r="X727" i="4"/>
  <c r="Z727" i="4" s="1"/>
  <c r="N727" i="4" s="1"/>
  <c r="X728" i="4"/>
  <c r="Z728" i="4" s="1"/>
  <c r="N728" i="4" s="1"/>
  <c r="O728" i="4" s="1"/>
  <c r="X729" i="4"/>
  <c r="Z729" i="4" s="1"/>
  <c r="N729" i="4" s="1"/>
  <c r="O729" i="4" s="1"/>
  <c r="X730" i="4"/>
  <c r="Z730" i="4" s="1"/>
  <c r="N730" i="4" s="1"/>
  <c r="X731" i="4"/>
  <c r="Z731" i="4" s="1"/>
  <c r="N731" i="4" s="1"/>
  <c r="X732" i="4"/>
  <c r="Z732" i="4" s="1"/>
  <c r="N732" i="4" s="1"/>
  <c r="O732" i="4" s="1"/>
  <c r="X733" i="4"/>
  <c r="Z733" i="4" s="1"/>
  <c r="N733" i="4" s="1"/>
  <c r="O733" i="4" s="1"/>
  <c r="X734" i="4"/>
  <c r="Z734" i="4" s="1"/>
  <c r="N734" i="4" s="1"/>
  <c r="X735" i="4"/>
  <c r="Z735" i="4" s="1"/>
  <c r="N735" i="4" s="1"/>
  <c r="O735" i="4" s="1"/>
  <c r="X736" i="4"/>
  <c r="Z736" i="4" s="1"/>
  <c r="N736" i="4" s="1"/>
  <c r="O736" i="4" s="1"/>
  <c r="X737" i="4"/>
  <c r="Z737" i="4" s="1"/>
  <c r="N737" i="4" s="1"/>
  <c r="O737" i="4" s="1"/>
  <c r="X738" i="4"/>
  <c r="Z738" i="4" s="1"/>
  <c r="N738" i="4" s="1"/>
  <c r="X739" i="4"/>
  <c r="Z739" i="4" s="1"/>
  <c r="N739" i="4" s="1"/>
  <c r="X740" i="4"/>
  <c r="Z740" i="4" s="1"/>
  <c r="N740" i="4" s="1"/>
  <c r="O740" i="4" s="1"/>
  <c r="X741" i="4"/>
  <c r="Z741" i="4" s="1"/>
  <c r="N741" i="4" s="1"/>
  <c r="O741" i="4" s="1"/>
  <c r="X742" i="4"/>
  <c r="Z742" i="4" s="1"/>
  <c r="N742" i="4" s="1"/>
  <c r="X743" i="4"/>
  <c r="Z743" i="4" s="1"/>
  <c r="N743" i="4" s="1"/>
  <c r="X744" i="4"/>
  <c r="Z744" i="4" s="1"/>
  <c r="N744" i="4" s="1"/>
  <c r="O744" i="4" s="1"/>
  <c r="X745" i="4"/>
  <c r="Z745" i="4" s="1"/>
  <c r="N745" i="4" s="1"/>
  <c r="O745" i="4" s="1"/>
  <c r="X746" i="4"/>
  <c r="Z746" i="4" s="1"/>
  <c r="N746" i="4" s="1"/>
  <c r="X747" i="4"/>
  <c r="Z747" i="4" s="1"/>
  <c r="N747" i="4" s="1"/>
  <c r="X748" i="4"/>
  <c r="Z748" i="4" s="1"/>
  <c r="N748" i="4" s="1"/>
  <c r="O748" i="4" s="1"/>
  <c r="X749" i="4"/>
  <c r="Z749" i="4" s="1"/>
  <c r="N749" i="4" s="1"/>
  <c r="O749" i="4" s="1"/>
  <c r="X750" i="4"/>
  <c r="Z750" i="4" s="1"/>
  <c r="N750" i="4" s="1"/>
  <c r="X751" i="4"/>
  <c r="Z751" i="4" s="1"/>
  <c r="N751" i="4" s="1"/>
  <c r="O751" i="4" s="1"/>
  <c r="X752" i="4"/>
  <c r="Z752" i="4" s="1"/>
  <c r="N752" i="4" s="1"/>
  <c r="O752" i="4" s="1"/>
  <c r="X753" i="4"/>
  <c r="Z753" i="4" s="1"/>
  <c r="N753" i="4" s="1"/>
  <c r="O753" i="4" s="1"/>
  <c r="X754" i="4"/>
  <c r="Z754" i="4" s="1"/>
  <c r="N754" i="4" s="1"/>
  <c r="X755" i="4"/>
  <c r="Z755" i="4" s="1"/>
  <c r="N755" i="4" s="1"/>
  <c r="X756" i="4"/>
  <c r="Z756" i="4" s="1"/>
  <c r="N756" i="4" s="1"/>
  <c r="O756" i="4" s="1"/>
  <c r="X757" i="4"/>
  <c r="Z757" i="4" s="1"/>
  <c r="N757" i="4" s="1"/>
  <c r="O757" i="4" s="1"/>
  <c r="X758" i="4"/>
  <c r="Z758" i="4" s="1"/>
  <c r="N758" i="4" s="1"/>
  <c r="X759" i="4"/>
  <c r="Z759" i="4" s="1"/>
  <c r="N759" i="4" s="1"/>
  <c r="X760" i="4"/>
  <c r="Z760" i="4" s="1"/>
  <c r="N760" i="4" s="1"/>
  <c r="O760" i="4" s="1"/>
  <c r="X761" i="4"/>
  <c r="Z761" i="4" s="1"/>
  <c r="N761" i="4" s="1"/>
  <c r="O761" i="4" s="1"/>
  <c r="X762" i="4"/>
  <c r="Z762" i="4" s="1"/>
  <c r="N762" i="4" s="1"/>
  <c r="X763" i="4"/>
  <c r="Z763" i="4" s="1"/>
  <c r="N763" i="4" s="1"/>
  <c r="X764" i="4"/>
  <c r="Z764" i="4" s="1"/>
  <c r="N764" i="4" s="1"/>
  <c r="O764" i="4" s="1"/>
  <c r="X765" i="4"/>
  <c r="Z765" i="4" s="1"/>
  <c r="N765" i="4" s="1"/>
  <c r="O765" i="4" s="1"/>
  <c r="X766" i="4"/>
  <c r="Z766" i="4" s="1"/>
  <c r="N766" i="4" s="1"/>
  <c r="X767" i="4"/>
  <c r="Z767" i="4" s="1"/>
  <c r="N767" i="4" s="1"/>
  <c r="X768" i="4"/>
  <c r="Z768" i="4" s="1"/>
  <c r="N768" i="4" s="1"/>
  <c r="O768" i="4" s="1"/>
  <c r="X769" i="4"/>
  <c r="Z769" i="4" s="1"/>
  <c r="N769" i="4" s="1"/>
  <c r="O769" i="4" s="1"/>
  <c r="X770" i="4"/>
  <c r="Z770" i="4" s="1"/>
  <c r="N770" i="4" s="1"/>
  <c r="X771" i="4"/>
  <c r="Z771" i="4" s="1"/>
  <c r="N771" i="4" s="1"/>
  <c r="X772" i="4"/>
  <c r="Z772" i="4" s="1"/>
  <c r="N772" i="4" s="1"/>
  <c r="O772" i="4" s="1"/>
  <c r="X773" i="4"/>
  <c r="Z773" i="4" s="1"/>
  <c r="N773" i="4" s="1"/>
  <c r="O773" i="4" s="1"/>
  <c r="X774" i="4"/>
  <c r="Z774" i="4" s="1"/>
  <c r="N774" i="4" s="1"/>
  <c r="X775" i="4"/>
  <c r="Z775" i="4" s="1"/>
  <c r="N775" i="4" s="1"/>
  <c r="X776" i="4"/>
  <c r="Z776" i="4" s="1"/>
  <c r="N776" i="4" s="1"/>
  <c r="O776" i="4" s="1"/>
  <c r="X777" i="4"/>
  <c r="Z777" i="4" s="1"/>
  <c r="N777" i="4" s="1"/>
  <c r="O777" i="4" s="1"/>
  <c r="X778" i="4"/>
  <c r="Z778" i="4" s="1"/>
  <c r="N778" i="4" s="1"/>
  <c r="X779" i="4"/>
  <c r="Z779" i="4" s="1"/>
  <c r="N779" i="4" s="1"/>
  <c r="X780" i="4"/>
  <c r="Z780" i="4" s="1"/>
  <c r="N780" i="4" s="1"/>
  <c r="O780" i="4" s="1"/>
  <c r="X781" i="4"/>
  <c r="Z781" i="4" s="1"/>
  <c r="N781" i="4" s="1"/>
  <c r="O781" i="4" s="1"/>
  <c r="X782" i="4"/>
  <c r="Z782" i="4" s="1"/>
  <c r="N782" i="4" s="1"/>
  <c r="X783" i="4"/>
  <c r="Z783" i="4" s="1"/>
  <c r="N783" i="4" s="1"/>
  <c r="X784" i="4"/>
  <c r="Z784" i="4" s="1"/>
  <c r="N784" i="4" s="1"/>
  <c r="O784" i="4" s="1"/>
  <c r="X785" i="4"/>
  <c r="Z785" i="4" s="1"/>
  <c r="N785" i="4" s="1"/>
  <c r="O785" i="4" s="1"/>
  <c r="X786" i="4"/>
  <c r="Z786" i="4" s="1"/>
  <c r="N786" i="4" s="1"/>
  <c r="X787" i="4"/>
  <c r="Z787" i="4" s="1"/>
  <c r="N787" i="4" s="1"/>
  <c r="X788" i="4"/>
  <c r="Z788" i="4" s="1"/>
  <c r="N788" i="4" s="1"/>
  <c r="O788" i="4" s="1"/>
  <c r="X789" i="4"/>
  <c r="Z789" i="4" s="1"/>
  <c r="N789" i="4" s="1"/>
  <c r="O789" i="4" s="1"/>
  <c r="X790" i="4"/>
  <c r="Z790" i="4" s="1"/>
  <c r="N790" i="4" s="1"/>
  <c r="X791" i="4"/>
  <c r="Z791" i="4" s="1"/>
  <c r="N791" i="4" s="1"/>
  <c r="X792" i="4"/>
  <c r="Z792" i="4" s="1"/>
  <c r="N792" i="4" s="1"/>
  <c r="O792" i="4" s="1"/>
  <c r="X793" i="4"/>
  <c r="Z793" i="4" s="1"/>
  <c r="N793" i="4" s="1"/>
  <c r="O793" i="4" s="1"/>
  <c r="X794" i="4"/>
  <c r="Z794" i="4" s="1"/>
  <c r="N794" i="4" s="1"/>
  <c r="X795" i="4"/>
  <c r="Z795" i="4" s="1"/>
  <c r="N795" i="4" s="1"/>
  <c r="X796" i="4"/>
  <c r="Z796" i="4" s="1"/>
  <c r="N796" i="4" s="1"/>
  <c r="O796" i="4" s="1"/>
  <c r="X797" i="4"/>
  <c r="Z797" i="4" s="1"/>
  <c r="N797" i="4" s="1"/>
  <c r="X798" i="4"/>
  <c r="Z798" i="4" s="1"/>
  <c r="N798" i="4" s="1"/>
  <c r="O798" i="4" s="1"/>
  <c r="X799" i="4"/>
  <c r="Z799" i="4" s="1"/>
  <c r="N799" i="4" s="1"/>
  <c r="O799" i="4" s="1"/>
  <c r="X800" i="4"/>
  <c r="Z800" i="4" s="1"/>
  <c r="N800" i="4" s="1"/>
  <c r="O800" i="4" s="1"/>
  <c r="X801" i="4"/>
  <c r="Z801" i="4" s="1"/>
  <c r="N801" i="4" s="1"/>
  <c r="O801" i="4" s="1"/>
  <c r="X802" i="4"/>
  <c r="Z802" i="4" s="1"/>
  <c r="N802" i="4" s="1"/>
  <c r="O802" i="4" s="1"/>
  <c r="X803" i="4"/>
  <c r="Z803" i="4" s="1"/>
  <c r="N803" i="4" s="1"/>
  <c r="O803" i="4" s="1"/>
  <c r="X804" i="4"/>
  <c r="Z804" i="4" s="1"/>
  <c r="N804" i="4" s="1"/>
  <c r="O804" i="4" s="1"/>
  <c r="X805" i="4"/>
  <c r="Z805" i="4" s="1"/>
  <c r="N805" i="4" s="1"/>
  <c r="O805" i="4" s="1"/>
  <c r="X806" i="4"/>
  <c r="Z806" i="4" s="1"/>
  <c r="N806" i="4" s="1"/>
  <c r="X807" i="4"/>
  <c r="Z807" i="4" s="1"/>
  <c r="N807" i="4" s="1"/>
  <c r="O807" i="4" s="1"/>
  <c r="X808" i="4"/>
  <c r="Z808" i="4" s="1"/>
  <c r="N808" i="4" s="1"/>
  <c r="O808" i="4" s="1"/>
  <c r="X809" i="4"/>
  <c r="Z809" i="4" s="1"/>
  <c r="N809" i="4" s="1"/>
  <c r="O809" i="4" s="1"/>
  <c r="X810" i="4"/>
  <c r="Z810" i="4" s="1"/>
  <c r="N810" i="4" s="1"/>
  <c r="O810" i="4" s="1"/>
  <c r="X811" i="4"/>
  <c r="Z811" i="4" s="1"/>
  <c r="N811" i="4" s="1"/>
  <c r="X812" i="4"/>
  <c r="Z812" i="4" s="1"/>
  <c r="N812" i="4" s="1"/>
  <c r="O812" i="4" s="1"/>
  <c r="X813" i="4"/>
  <c r="Z813" i="4" s="1"/>
  <c r="N813" i="4" s="1"/>
  <c r="X814" i="4"/>
  <c r="Z814" i="4" s="1"/>
  <c r="N814" i="4" s="1"/>
  <c r="O814" i="4" s="1"/>
  <c r="X815" i="4"/>
  <c r="Z815" i="4" s="1"/>
  <c r="N815" i="4" s="1"/>
  <c r="O815" i="4" s="1"/>
  <c r="X816" i="4"/>
  <c r="Z816" i="4" s="1"/>
  <c r="N816" i="4" s="1"/>
  <c r="O816" i="4" s="1"/>
  <c r="X817" i="4"/>
  <c r="Z817" i="4" s="1"/>
  <c r="N817" i="4" s="1"/>
  <c r="O817" i="4" s="1"/>
  <c r="X818" i="4"/>
  <c r="Z818" i="4" s="1"/>
  <c r="N818" i="4" s="1"/>
  <c r="O818" i="4" s="1"/>
  <c r="X819" i="4"/>
  <c r="Z819" i="4" s="1"/>
  <c r="N819" i="4" s="1"/>
  <c r="O819" i="4" s="1"/>
  <c r="X820" i="4"/>
  <c r="Z820" i="4" s="1"/>
  <c r="N820" i="4" s="1"/>
  <c r="X821" i="4"/>
  <c r="Z821" i="4" s="1"/>
  <c r="N821" i="4" s="1"/>
  <c r="O821" i="4" s="1"/>
  <c r="X822" i="4"/>
  <c r="Z822" i="4" s="1"/>
  <c r="N822" i="4" s="1"/>
  <c r="X823" i="4"/>
  <c r="Z823" i="4" s="1"/>
  <c r="N823" i="4" s="1"/>
  <c r="O823" i="4" s="1"/>
  <c r="X824" i="4"/>
  <c r="Z824" i="4" s="1"/>
  <c r="N824" i="4" s="1"/>
  <c r="O824" i="4" s="1"/>
  <c r="X825" i="4"/>
  <c r="Z825" i="4" s="1"/>
  <c r="N825" i="4" s="1"/>
  <c r="O825" i="4" s="1"/>
  <c r="X826" i="4"/>
  <c r="Z826" i="4" s="1"/>
  <c r="N826" i="4" s="1"/>
  <c r="O826" i="4" s="1"/>
  <c r="X827" i="4"/>
  <c r="Z827" i="4" s="1"/>
  <c r="N827" i="4" s="1"/>
  <c r="O827" i="4" s="1"/>
  <c r="X828" i="4"/>
  <c r="Z828" i="4" s="1"/>
  <c r="N828" i="4" s="1"/>
  <c r="O828" i="4" s="1"/>
  <c r="X829" i="4"/>
  <c r="Z829" i="4" s="1"/>
  <c r="N829" i="4" s="1"/>
  <c r="X830" i="4"/>
  <c r="Z830" i="4" s="1"/>
  <c r="N830" i="4" s="1"/>
  <c r="O830" i="4" s="1"/>
  <c r="X831" i="4"/>
  <c r="Z831" i="4" s="1"/>
  <c r="N831" i="4" s="1"/>
  <c r="O831" i="4" s="1"/>
  <c r="X832" i="4"/>
  <c r="Z832" i="4" s="1"/>
  <c r="N832" i="4" s="1"/>
  <c r="O832" i="4" s="1"/>
  <c r="X833" i="4"/>
  <c r="Z833" i="4" s="1"/>
  <c r="N833" i="4" s="1"/>
  <c r="O833" i="4" s="1"/>
  <c r="X834" i="4"/>
  <c r="Z834" i="4" s="1"/>
  <c r="N834" i="4" s="1"/>
  <c r="X835" i="4"/>
  <c r="Z835" i="4" s="1"/>
  <c r="N835" i="4" s="1"/>
  <c r="O835" i="4" s="1"/>
  <c r="X836" i="4"/>
  <c r="Z836" i="4" s="1"/>
  <c r="N836" i="4" s="1"/>
  <c r="O836" i="4" s="1"/>
  <c r="X837" i="4"/>
  <c r="Z837" i="4" s="1"/>
  <c r="N837" i="4" s="1"/>
  <c r="X838" i="4"/>
  <c r="Z838" i="4" s="1"/>
  <c r="N838" i="4" s="1"/>
  <c r="X839" i="4"/>
  <c r="Z839" i="4" s="1"/>
  <c r="N839" i="4" s="1"/>
  <c r="O839" i="4" s="1"/>
  <c r="X840" i="4"/>
  <c r="Z840" i="4" s="1"/>
  <c r="N840" i="4" s="1"/>
  <c r="O840" i="4" s="1"/>
  <c r="X841" i="4"/>
  <c r="Z841" i="4" s="1"/>
  <c r="N841" i="4" s="1"/>
  <c r="O841" i="4" s="1"/>
  <c r="X842" i="4"/>
  <c r="Z842" i="4" s="1"/>
  <c r="N842" i="4" s="1"/>
  <c r="O842" i="4" s="1"/>
  <c r="X843" i="4"/>
  <c r="Z843" i="4" s="1"/>
  <c r="N843" i="4" s="1"/>
  <c r="X844" i="4"/>
  <c r="Z844" i="4" s="1"/>
  <c r="N844" i="4" s="1"/>
  <c r="O844" i="4" s="1"/>
  <c r="X845" i="4"/>
  <c r="Z845" i="4" s="1"/>
  <c r="N845" i="4" s="1"/>
  <c r="O845" i="4" s="1"/>
  <c r="X846" i="4"/>
  <c r="Z846" i="4" s="1"/>
  <c r="N846" i="4" s="1"/>
  <c r="O846" i="4" s="1"/>
  <c r="X847" i="4"/>
  <c r="Z847" i="4" s="1"/>
  <c r="N847" i="4" s="1"/>
  <c r="O847" i="4" s="1"/>
  <c r="X848" i="4"/>
  <c r="Z848" i="4" s="1"/>
  <c r="N848" i="4" s="1"/>
  <c r="O848" i="4" s="1"/>
  <c r="X849" i="4"/>
  <c r="Z849" i="4" s="1"/>
  <c r="N849" i="4" s="1"/>
  <c r="O849" i="4" s="1"/>
  <c r="X850" i="4"/>
  <c r="Z850" i="4" s="1"/>
  <c r="N850" i="4" s="1"/>
  <c r="O850" i="4" s="1"/>
  <c r="X851" i="4"/>
  <c r="Z851" i="4" s="1"/>
  <c r="N851" i="4" s="1"/>
  <c r="X852" i="4"/>
  <c r="Z852" i="4" s="1"/>
  <c r="N852" i="4" s="1"/>
  <c r="O852" i="4" s="1"/>
  <c r="X853" i="4"/>
  <c r="Z853" i="4" s="1"/>
  <c r="N853" i="4" s="1"/>
  <c r="O853" i="4" s="1"/>
  <c r="X854" i="4"/>
  <c r="Z854" i="4" s="1"/>
  <c r="N854" i="4" s="1"/>
  <c r="O854" i="4" s="1"/>
  <c r="X855" i="4"/>
  <c r="Z855" i="4" s="1"/>
  <c r="N855" i="4" s="1"/>
  <c r="O855" i="4" s="1"/>
  <c r="X856" i="4"/>
  <c r="Z856" i="4" s="1"/>
  <c r="N856" i="4" s="1"/>
  <c r="O856" i="4" s="1"/>
  <c r="X857" i="4"/>
  <c r="Z857" i="4" s="1"/>
  <c r="N857" i="4" s="1"/>
  <c r="O857" i="4" s="1"/>
  <c r="X858" i="4"/>
  <c r="Z858" i="4" s="1"/>
  <c r="N858" i="4" s="1"/>
  <c r="O858" i="4" s="1"/>
  <c r="X859" i="4"/>
  <c r="Z859" i="4" s="1"/>
  <c r="N859" i="4" s="1"/>
  <c r="O859" i="4" s="1"/>
  <c r="X860" i="4"/>
  <c r="Z860" i="4" s="1"/>
  <c r="N860" i="4" s="1"/>
  <c r="O860" i="4" s="1"/>
  <c r="X861" i="4"/>
  <c r="Z861" i="4" s="1"/>
  <c r="N861" i="4" s="1"/>
  <c r="O861" i="4" s="1"/>
  <c r="X862" i="4"/>
  <c r="Z862" i="4" s="1"/>
  <c r="N862" i="4" s="1"/>
  <c r="O862" i="4" s="1"/>
  <c r="X863" i="4"/>
  <c r="Z863" i="4" s="1"/>
  <c r="N863" i="4" s="1"/>
  <c r="X864" i="4"/>
  <c r="Z864" i="4" s="1"/>
  <c r="N864" i="4" s="1"/>
  <c r="O864" i="4" s="1"/>
  <c r="X865" i="4"/>
  <c r="Z865" i="4" s="1"/>
  <c r="N865" i="4" s="1"/>
  <c r="O865" i="4" s="1"/>
  <c r="X866" i="4"/>
  <c r="Z866" i="4" s="1"/>
  <c r="N866" i="4" s="1"/>
  <c r="O866" i="4" s="1"/>
  <c r="X867" i="4"/>
  <c r="Z867" i="4" s="1"/>
  <c r="N867" i="4" s="1"/>
  <c r="X868" i="4"/>
  <c r="Z868" i="4" s="1"/>
  <c r="N868" i="4" s="1"/>
  <c r="O868" i="4" s="1"/>
  <c r="X869" i="4"/>
  <c r="Z869" i="4" s="1"/>
  <c r="N869" i="4" s="1"/>
  <c r="O869" i="4" s="1"/>
  <c r="X870" i="4"/>
  <c r="Z870" i="4" s="1"/>
  <c r="N870" i="4" s="1"/>
  <c r="O870" i="4" s="1"/>
  <c r="X871" i="4"/>
  <c r="Z871" i="4" s="1"/>
  <c r="N871" i="4" s="1"/>
  <c r="O871" i="4" s="1"/>
  <c r="X872" i="4"/>
  <c r="Z872" i="4" s="1"/>
  <c r="N872" i="4" s="1"/>
  <c r="O872" i="4" s="1"/>
  <c r="X873" i="4"/>
  <c r="Z873" i="4" s="1"/>
  <c r="N873" i="4" s="1"/>
  <c r="O873" i="4" s="1"/>
  <c r="X874" i="4"/>
  <c r="Z874" i="4" s="1"/>
  <c r="N874" i="4" s="1"/>
  <c r="O874" i="4" s="1"/>
  <c r="X875" i="4"/>
  <c r="Z875" i="4" s="1"/>
  <c r="N875" i="4" s="1"/>
  <c r="O875" i="4" s="1"/>
  <c r="X876" i="4"/>
  <c r="Z876" i="4" s="1"/>
  <c r="N876" i="4" s="1"/>
  <c r="O876" i="4" s="1"/>
  <c r="X877" i="4"/>
  <c r="Z877" i="4" s="1"/>
  <c r="N877" i="4" s="1"/>
  <c r="O877" i="4" s="1"/>
  <c r="X878" i="4"/>
  <c r="Z878" i="4" s="1"/>
  <c r="N878" i="4" s="1"/>
  <c r="O878" i="4" s="1"/>
  <c r="X879" i="4"/>
  <c r="Z879" i="4" s="1"/>
  <c r="N879" i="4" s="1"/>
  <c r="O879" i="4" s="1"/>
  <c r="X880" i="4"/>
  <c r="Z880" i="4" s="1"/>
  <c r="N880" i="4" s="1"/>
  <c r="O880" i="4" s="1"/>
  <c r="X881" i="4"/>
  <c r="Z881" i="4" s="1"/>
  <c r="N881" i="4" s="1"/>
  <c r="O881" i="4" s="1"/>
  <c r="X882" i="4"/>
  <c r="Z882" i="4" s="1"/>
  <c r="N882" i="4" s="1"/>
  <c r="O882" i="4" s="1"/>
  <c r="X883" i="4"/>
  <c r="Z883" i="4" s="1"/>
  <c r="N883" i="4" s="1"/>
  <c r="X884" i="4"/>
  <c r="Z884" i="4" s="1"/>
  <c r="N884" i="4" s="1"/>
  <c r="O884" i="4" s="1"/>
  <c r="X885" i="4"/>
  <c r="Z885" i="4" s="1"/>
  <c r="N885" i="4" s="1"/>
  <c r="O885" i="4" s="1"/>
  <c r="X886" i="4"/>
  <c r="Z886" i="4" s="1"/>
  <c r="N886" i="4" s="1"/>
  <c r="O886" i="4" s="1"/>
  <c r="X887" i="4"/>
  <c r="Z887" i="4" s="1"/>
  <c r="N887" i="4" s="1"/>
  <c r="O887" i="4" s="1"/>
  <c r="X888" i="4"/>
  <c r="Z888" i="4" s="1"/>
  <c r="N888" i="4" s="1"/>
  <c r="O888" i="4" s="1"/>
  <c r="X889" i="4"/>
  <c r="Z889" i="4" s="1"/>
  <c r="N889" i="4" s="1"/>
  <c r="O889" i="4" s="1"/>
  <c r="X890" i="4"/>
  <c r="Z890" i="4" s="1"/>
  <c r="N890" i="4" s="1"/>
  <c r="O890" i="4" s="1"/>
  <c r="X891" i="4"/>
  <c r="Z891" i="4" s="1"/>
  <c r="N891" i="4" s="1"/>
  <c r="X892" i="4"/>
  <c r="Z892" i="4" s="1"/>
  <c r="N892" i="4" s="1"/>
  <c r="O892" i="4" s="1"/>
  <c r="X893" i="4"/>
  <c r="Z893" i="4" s="1"/>
  <c r="N893" i="4" s="1"/>
  <c r="O893" i="4" s="1"/>
  <c r="X894" i="4"/>
  <c r="Z894" i="4" s="1"/>
  <c r="N894" i="4" s="1"/>
  <c r="O894" i="4" s="1"/>
  <c r="X895" i="4"/>
  <c r="Z895" i="4" s="1"/>
  <c r="N895" i="4" s="1"/>
  <c r="O895" i="4" s="1"/>
  <c r="X896" i="4"/>
  <c r="Z896" i="4" s="1"/>
  <c r="N896" i="4" s="1"/>
  <c r="O896" i="4" s="1"/>
  <c r="X897" i="4"/>
  <c r="Z897" i="4" s="1"/>
  <c r="N897" i="4" s="1"/>
  <c r="O897" i="4" s="1"/>
  <c r="X898" i="4"/>
  <c r="Z898" i="4" s="1"/>
  <c r="N898" i="4" s="1"/>
  <c r="O898" i="4" s="1"/>
  <c r="X899" i="4"/>
  <c r="Z899" i="4" s="1"/>
  <c r="N899" i="4" s="1"/>
  <c r="X900" i="4"/>
  <c r="Z900" i="4" s="1"/>
  <c r="N900" i="4" s="1"/>
  <c r="O900" i="4" s="1"/>
  <c r="X901" i="4"/>
  <c r="Z901" i="4" s="1"/>
  <c r="N901" i="4" s="1"/>
  <c r="O901" i="4" s="1"/>
  <c r="X902" i="4"/>
  <c r="Z902" i="4" s="1"/>
  <c r="N902" i="4" s="1"/>
  <c r="O902" i="4" s="1"/>
  <c r="X903" i="4"/>
  <c r="Z903" i="4" s="1"/>
  <c r="N903" i="4" s="1"/>
  <c r="O903" i="4" s="1"/>
  <c r="X904" i="4"/>
  <c r="Z904" i="4" s="1"/>
  <c r="N904" i="4" s="1"/>
  <c r="O904" i="4" s="1"/>
  <c r="X905" i="4"/>
  <c r="Z905" i="4" s="1"/>
  <c r="N905" i="4" s="1"/>
  <c r="O905" i="4" s="1"/>
  <c r="X906" i="4"/>
  <c r="Z906" i="4" s="1"/>
  <c r="N906" i="4" s="1"/>
  <c r="O906" i="4" s="1"/>
  <c r="X907" i="4"/>
  <c r="Z907" i="4" s="1"/>
  <c r="N907" i="4" s="1"/>
  <c r="X908" i="4"/>
  <c r="Z908" i="4" s="1"/>
  <c r="N908" i="4" s="1"/>
  <c r="O908" i="4" s="1"/>
  <c r="Z357" i="4"/>
  <c r="O610" i="4" l="1"/>
  <c r="O606" i="4"/>
  <c r="O775" i="4"/>
  <c r="O633" i="4"/>
  <c r="O654" i="4"/>
  <c r="O694" i="4"/>
  <c r="O621" i="4"/>
  <c r="O645" i="4"/>
  <c r="O609" i="4"/>
  <c r="O686" i="4"/>
  <c r="O867" i="4"/>
  <c r="O562" i="4"/>
  <c r="O486" i="4"/>
  <c r="O605" i="4"/>
  <c r="O701" i="4"/>
  <c r="O883" i="4"/>
  <c r="O582" i="4"/>
  <c r="O693" i="4"/>
  <c r="O899" i="4"/>
  <c r="O843" i="4"/>
  <c r="O637" i="4"/>
  <c r="O549" i="4"/>
  <c r="O578" i="4"/>
  <c r="O589" i="4"/>
  <c r="O629" i="4"/>
  <c r="O767" i="4"/>
  <c r="O494" i="4"/>
  <c r="O538" i="4"/>
  <c r="O546" i="4"/>
  <c r="O557" i="4"/>
  <c r="O590" i="4"/>
  <c r="O618" i="4"/>
  <c r="O641" i="4"/>
  <c r="O678" i="4"/>
  <c r="O731" i="4"/>
  <c r="O791" i="4"/>
  <c r="O863" i="4"/>
  <c r="O891" i="4"/>
  <c r="O427" i="4"/>
  <c r="O506" i="4"/>
  <c r="O586" i="4"/>
  <c r="O601" i="4"/>
  <c r="O661" i="4"/>
  <c r="O669" i="4"/>
  <c r="O674" i="4"/>
  <c r="O706" i="4"/>
  <c r="O739" i="4"/>
  <c r="O685" i="4"/>
  <c r="O428" i="4"/>
  <c r="O617" i="4"/>
  <c r="O650" i="4"/>
  <c r="O698" i="4"/>
  <c r="O460" i="4"/>
  <c r="O630" i="4"/>
  <c r="O642" i="4"/>
  <c r="O682" i="4"/>
  <c r="O723" i="4"/>
  <c r="O763" i="4"/>
  <c r="O837" i="4"/>
  <c r="O502" i="4"/>
  <c r="O565" i="4"/>
  <c r="O834" i="4"/>
  <c r="O666" i="4"/>
  <c r="O482" i="4"/>
  <c r="O490" i="4"/>
  <c r="O509" i="4"/>
  <c r="O541" i="4"/>
  <c r="O613" i="4"/>
  <c r="O638" i="4"/>
  <c r="O657" i="4"/>
  <c r="O747" i="4"/>
  <c r="O787" i="4"/>
  <c r="O689" i="4"/>
  <c r="O634" i="4"/>
  <c r="O570" i="4"/>
  <c r="O593" i="4"/>
  <c r="O560" i="4"/>
  <c r="O673" i="4"/>
  <c r="O705" i="4"/>
  <c r="O719" i="4"/>
  <c r="O568" i="4"/>
  <c r="O577" i="4"/>
  <c r="O626" i="4"/>
  <c r="O646" i="4"/>
  <c r="O715" i="4"/>
  <c r="O727" i="4"/>
  <c r="O743" i="4"/>
  <c r="O759" i="4"/>
  <c r="O771" i="4"/>
  <c r="O783" i="4"/>
  <c r="O795" i="4"/>
  <c r="O505" i="4"/>
  <c r="O653" i="4"/>
  <c r="O811" i="4"/>
  <c r="O829" i="4"/>
  <c r="O851" i="4"/>
  <c r="O907" i="4"/>
  <c r="O431" i="4"/>
  <c r="O573" i="4"/>
  <c r="O598" i="4"/>
  <c r="O718" i="4"/>
  <c r="O755" i="4"/>
  <c r="O614" i="4"/>
  <c r="O649" i="4"/>
  <c r="O665" i="4"/>
  <c r="O681" i="4"/>
  <c r="O690" i="4"/>
  <c r="O697" i="4"/>
  <c r="O779" i="4"/>
  <c r="O526" i="4"/>
  <c r="O742" i="4"/>
  <c r="O758" i="4"/>
  <c r="O738" i="4"/>
  <c r="O730" i="4"/>
  <c r="O754" i="4"/>
  <c r="O770" i="4"/>
  <c r="O820" i="4"/>
  <c r="O545" i="4"/>
  <c r="O553" i="4"/>
  <c r="O561" i="4"/>
  <c r="O569" i="4"/>
  <c r="O522" i="4"/>
  <c r="O481" i="4"/>
  <c r="O766" i="4"/>
  <c r="O778" i="4"/>
  <c r="O774" i="4"/>
  <c r="O806" i="4"/>
  <c r="O762" i="4"/>
  <c r="O794" i="4"/>
  <c r="O714" i="4"/>
  <c r="O746" i="4"/>
  <c r="O790" i="4"/>
  <c r="O813" i="4"/>
  <c r="O838" i="4"/>
  <c r="O734" i="4"/>
  <c r="O786" i="4"/>
  <c r="O750" i="4"/>
  <c r="O782" i="4"/>
  <c r="O797" i="4"/>
  <c r="O822" i="4"/>
  <c r="X151" i="4" l="1"/>
  <c r="Z151" i="4" s="1"/>
  <c r="AR49" i="1" l="1"/>
  <c r="AS49" i="1"/>
  <c r="BG81" i="1"/>
  <c r="BG80" i="1"/>
  <c r="BG79" i="1"/>
  <c r="BG78" i="1"/>
  <c r="BG77" i="1"/>
  <c r="BG76" i="1"/>
  <c r="BG75" i="1"/>
  <c r="BG74" i="1"/>
  <c r="BG73" i="1"/>
  <c r="BG72" i="1"/>
  <c r="BG71" i="1"/>
  <c r="BG70" i="1"/>
  <c r="BG69" i="1"/>
  <c r="BG68" i="1"/>
  <c r="BG67" i="1"/>
  <c r="BG66" i="1"/>
  <c r="BG64" i="1"/>
  <c r="BG63" i="1"/>
  <c r="BG62" i="1"/>
  <c r="BG61" i="1"/>
  <c r="BG60" i="1"/>
  <c r="BG59" i="1"/>
  <c r="BG58" i="1"/>
  <c r="BG57" i="1"/>
  <c r="BG56" i="1"/>
  <c r="BG55" i="1"/>
  <c r="BG54" i="1"/>
  <c r="BG53" i="1"/>
  <c r="BG51" i="1"/>
  <c r="BG50" i="1"/>
  <c r="BG45" i="1"/>
  <c r="BG44" i="1"/>
  <c r="BG42" i="1"/>
  <c r="BG41" i="1"/>
  <c r="BG40" i="1"/>
  <c r="BG39" i="1"/>
  <c r="BG38" i="1"/>
  <c r="BG37" i="1"/>
  <c r="BG36" i="1"/>
  <c r="BG35" i="1"/>
  <c r="BG34" i="1"/>
  <c r="BG33" i="1"/>
  <c r="BG32" i="1"/>
  <c r="BG31" i="1"/>
  <c r="BG30" i="1"/>
  <c r="BG29" i="1"/>
  <c r="BG28" i="1"/>
  <c r="BG27" i="1"/>
  <c r="BG26" i="1"/>
  <c r="BG25" i="1"/>
  <c r="BG24" i="1"/>
  <c r="BG23" i="1"/>
  <c r="BG22" i="1"/>
  <c r="BG21" i="1"/>
  <c r="BG20" i="1"/>
  <c r="BG19" i="1"/>
  <c r="BG18" i="1"/>
  <c r="BG17" i="1"/>
  <c r="BG16" i="1"/>
  <c r="BG15" i="1"/>
  <c r="BG14" i="1"/>
  <c r="BG13" i="1"/>
  <c r="AR43" i="1"/>
  <c r="AH81" i="1"/>
  <c r="BL81" i="1" s="1"/>
  <c r="AG81" i="1"/>
  <c r="AF81" i="1"/>
  <c r="AE81" i="1"/>
  <c r="BI81" i="1" s="1"/>
  <c r="AH80" i="1"/>
  <c r="AG80" i="1"/>
  <c r="BK80" i="1" s="1"/>
  <c r="AF80" i="1"/>
  <c r="AE80" i="1"/>
  <c r="BI80" i="1" s="1"/>
  <c r="AL79" i="1"/>
  <c r="BP79" i="1" s="1"/>
  <c r="L561" i="4" s="1"/>
  <c r="AH79" i="1"/>
  <c r="AG79" i="1"/>
  <c r="BK79" i="1" s="1"/>
  <c r="AF79" i="1"/>
  <c r="AE79" i="1"/>
  <c r="AH78" i="1"/>
  <c r="AG78" i="1"/>
  <c r="BK78" i="1" s="1"/>
  <c r="AF78" i="1"/>
  <c r="AE78" i="1"/>
  <c r="BI78" i="1" s="1"/>
  <c r="AH77" i="1"/>
  <c r="AG77" i="1"/>
  <c r="AF77" i="1"/>
  <c r="BJ77" i="1" s="1"/>
  <c r="AE77" i="1"/>
  <c r="AH76" i="1"/>
  <c r="AG76" i="1"/>
  <c r="AF76" i="1"/>
  <c r="BJ76" i="1" s="1"/>
  <c r="AE76" i="1"/>
  <c r="AH75" i="1"/>
  <c r="BL75" i="1" s="1"/>
  <c r="AG75" i="1"/>
  <c r="AF75" i="1"/>
  <c r="BJ75" i="1" s="1"/>
  <c r="AE75" i="1"/>
  <c r="AL74" i="1"/>
  <c r="AH74" i="1"/>
  <c r="BL74" i="1" s="1"/>
  <c r="AG74" i="1"/>
  <c r="AF74" i="1"/>
  <c r="AE74" i="1"/>
  <c r="BI74" i="1" s="1"/>
  <c r="AH73" i="1"/>
  <c r="BL73" i="1" s="1"/>
  <c r="AG73" i="1"/>
  <c r="AF73" i="1"/>
  <c r="AE73" i="1"/>
  <c r="BI73" i="1" s="1"/>
  <c r="AH72" i="1"/>
  <c r="AG72" i="1"/>
  <c r="BK72" i="1" s="1"/>
  <c r="AF72" i="1"/>
  <c r="AE72" i="1"/>
  <c r="BI72" i="1" s="1"/>
  <c r="AH71" i="1"/>
  <c r="AG71" i="1"/>
  <c r="BK71" i="1" s="1"/>
  <c r="AF71" i="1"/>
  <c r="BJ71" i="1" s="1"/>
  <c r="AE71" i="1"/>
  <c r="AH70" i="1"/>
  <c r="AG70" i="1"/>
  <c r="BK70" i="1" s="1"/>
  <c r="AF70" i="1"/>
  <c r="AE70" i="1"/>
  <c r="BI70" i="1" s="1"/>
  <c r="AH69" i="1"/>
  <c r="AG69" i="1"/>
  <c r="AF69" i="1"/>
  <c r="BJ69" i="1" s="1"/>
  <c r="AE69" i="1"/>
  <c r="BI69" i="1" s="1"/>
  <c r="AH68" i="1"/>
  <c r="AG68" i="1"/>
  <c r="AF68" i="1"/>
  <c r="BJ68" i="1" s="1"/>
  <c r="AE68" i="1"/>
  <c r="AH67" i="1"/>
  <c r="BL67" i="1" s="1"/>
  <c r="AG67" i="1"/>
  <c r="AF67" i="1"/>
  <c r="BJ67" i="1" s="1"/>
  <c r="AE67" i="1"/>
  <c r="AH66" i="1"/>
  <c r="BL66" i="1" s="1"/>
  <c r="AG66" i="1"/>
  <c r="AF66" i="1"/>
  <c r="BJ66" i="1" s="1"/>
  <c r="AE66" i="1"/>
  <c r="BI66" i="1" s="1"/>
  <c r="AH65" i="1"/>
  <c r="AG65" i="1"/>
  <c r="AF65" i="1"/>
  <c r="AE65" i="1"/>
  <c r="AH64" i="1"/>
  <c r="AG64" i="1"/>
  <c r="BK64" i="1" s="1"/>
  <c r="AF64" i="1"/>
  <c r="BJ64" i="1" s="1"/>
  <c r="AE64" i="1"/>
  <c r="BI64" i="1" s="1"/>
  <c r="AH63" i="1"/>
  <c r="AG63" i="1"/>
  <c r="BK63" i="1" s="1"/>
  <c r="AF63" i="1"/>
  <c r="BJ63" i="1" s="1"/>
  <c r="AE63" i="1"/>
  <c r="BI63" i="1" s="1"/>
  <c r="AH62" i="1"/>
  <c r="AG62" i="1"/>
  <c r="BK62" i="1" s="1"/>
  <c r="AF62" i="1"/>
  <c r="AE62" i="1"/>
  <c r="AL61" i="1"/>
  <c r="BP61" i="1" s="1"/>
  <c r="L543" i="4" s="1"/>
  <c r="AK61" i="1"/>
  <c r="AH61" i="1"/>
  <c r="BL61" i="1" s="1"/>
  <c r="AG61" i="1"/>
  <c r="BK61" i="1" s="1"/>
  <c r="AF61" i="1"/>
  <c r="BJ61" i="1" s="1"/>
  <c r="AE61" i="1"/>
  <c r="BI61" i="1" s="1"/>
  <c r="AH60" i="1"/>
  <c r="AG60" i="1"/>
  <c r="BK60" i="1" s="1"/>
  <c r="AF60" i="1"/>
  <c r="BJ60" i="1" s="1"/>
  <c r="AE60" i="1"/>
  <c r="AH59" i="1"/>
  <c r="BL59" i="1" s="1"/>
  <c r="AG59" i="1"/>
  <c r="AF59" i="1"/>
  <c r="BJ59" i="1" s="1"/>
  <c r="AE59" i="1"/>
  <c r="AH58" i="1"/>
  <c r="BL58" i="1" s="1"/>
  <c r="AG58" i="1"/>
  <c r="BK58" i="1" s="1"/>
  <c r="AF58" i="1"/>
  <c r="BJ58" i="1" s="1"/>
  <c r="AE58" i="1"/>
  <c r="BI58" i="1" s="1"/>
  <c r="AH57" i="1"/>
  <c r="BL57" i="1" s="1"/>
  <c r="AG57" i="1"/>
  <c r="AF57" i="1"/>
  <c r="AE57" i="1"/>
  <c r="BI57" i="1" s="1"/>
  <c r="AH56" i="1"/>
  <c r="AG56" i="1"/>
  <c r="BK56" i="1" s="1"/>
  <c r="AF56" i="1"/>
  <c r="BJ56" i="1" s="1"/>
  <c r="AE56" i="1"/>
  <c r="BI56" i="1" s="1"/>
  <c r="AL55" i="1"/>
  <c r="BP55" i="1" s="1"/>
  <c r="L537" i="4" s="1"/>
  <c r="AH55" i="1"/>
  <c r="BL55" i="1" s="1"/>
  <c r="AG55" i="1"/>
  <c r="BK55" i="1" s="1"/>
  <c r="AF55" i="1"/>
  <c r="BJ55" i="1" s="1"/>
  <c r="AE55" i="1"/>
  <c r="BI55" i="1" s="1"/>
  <c r="AL54" i="1"/>
  <c r="BP54" i="1" s="1"/>
  <c r="L536" i="4" s="1"/>
  <c r="AH54" i="1"/>
  <c r="BL54" i="1" s="1"/>
  <c r="AG54" i="1"/>
  <c r="BK54" i="1" s="1"/>
  <c r="AF54" i="1"/>
  <c r="AE54" i="1"/>
  <c r="AH53" i="1"/>
  <c r="AG53" i="1"/>
  <c r="AF53" i="1"/>
  <c r="BJ53" i="1" s="1"/>
  <c r="AE53" i="1"/>
  <c r="BI53" i="1" s="1"/>
  <c r="AH52" i="1"/>
  <c r="AG52" i="1"/>
  <c r="AF52" i="1"/>
  <c r="AE52" i="1"/>
  <c r="AH51" i="1"/>
  <c r="BL51" i="1" s="1"/>
  <c r="AG51" i="1"/>
  <c r="BK51" i="1" s="1"/>
  <c r="AF51" i="1"/>
  <c r="BJ51" i="1" s="1"/>
  <c r="AE51" i="1"/>
  <c r="AH50" i="1"/>
  <c r="BL50" i="1" s="1"/>
  <c r="AG50" i="1"/>
  <c r="AF50" i="1"/>
  <c r="BJ50" i="1" s="1"/>
  <c r="AE50" i="1"/>
  <c r="BI50" i="1" s="1"/>
  <c r="AW49" i="1"/>
  <c r="BL49" i="1" s="1"/>
  <c r="AV49" i="1"/>
  <c r="BK49" i="1" s="1"/>
  <c r="AU49" i="1"/>
  <c r="BJ49" i="1" s="1"/>
  <c r="AT49" i="1"/>
  <c r="BI49" i="1" s="1"/>
  <c r="AH48" i="1"/>
  <c r="AG48" i="1"/>
  <c r="AF48" i="1"/>
  <c r="AE48" i="1"/>
  <c r="AH47" i="1"/>
  <c r="AG47" i="1"/>
  <c r="AF47" i="1"/>
  <c r="AE47" i="1"/>
  <c r="AH46" i="1"/>
  <c r="AG46" i="1"/>
  <c r="AF46" i="1"/>
  <c r="AE46" i="1"/>
  <c r="AH45" i="1"/>
  <c r="BL45" i="1" s="1"/>
  <c r="AG45" i="1"/>
  <c r="BK45" i="1" s="1"/>
  <c r="AF45" i="1"/>
  <c r="BJ45" i="1" s="1"/>
  <c r="AE45" i="1"/>
  <c r="BI45" i="1" s="1"/>
  <c r="AH44" i="1"/>
  <c r="BL44" i="1" s="1"/>
  <c r="AG44" i="1"/>
  <c r="BK44" i="1" s="1"/>
  <c r="AF44" i="1"/>
  <c r="BJ44" i="1" s="1"/>
  <c r="AE44" i="1"/>
  <c r="BI44" i="1" s="1"/>
  <c r="AW43" i="1"/>
  <c r="BL43" i="1" s="1"/>
  <c r="AV43" i="1"/>
  <c r="BK43" i="1" s="1"/>
  <c r="AU43" i="1"/>
  <c r="BJ43" i="1" s="1"/>
  <c r="AT43" i="1"/>
  <c r="BI43" i="1" s="1"/>
  <c r="AH42" i="1"/>
  <c r="BL42" i="1" s="1"/>
  <c r="AG42" i="1"/>
  <c r="AF42" i="1"/>
  <c r="AE42" i="1"/>
  <c r="BI42" i="1" s="1"/>
  <c r="AH41" i="1"/>
  <c r="BL41" i="1" s="1"/>
  <c r="AG41" i="1"/>
  <c r="AF41" i="1"/>
  <c r="BJ41" i="1" s="1"/>
  <c r="AE41" i="1"/>
  <c r="BI41" i="1" s="1"/>
  <c r="AH40" i="1"/>
  <c r="BL40" i="1" s="1"/>
  <c r="AG40" i="1"/>
  <c r="BK40" i="1" s="1"/>
  <c r="AF40" i="1"/>
  <c r="BJ40" i="1" s="1"/>
  <c r="AE40" i="1"/>
  <c r="BI40" i="1" s="1"/>
  <c r="AH39" i="1"/>
  <c r="BL39" i="1" s="1"/>
  <c r="AG39" i="1"/>
  <c r="BK39" i="1" s="1"/>
  <c r="AF39" i="1"/>
  <c r="AE39" i="1"/>
  <c r="AH38" i="1"/>
  <c r="AG38" i="1"/>
  <c r="BK38" i="1" s="1"/>
  <c r="AF38" i="1"/>
  <c r="AE38" i="1"/>
  <c r="BI38" i="1" s="1"/>
  <c r="AH37" i="1"/>
  <c r="BL37" i="1" s="1"/>
  <c r="AG37" i="1"/>
  <c r="BK37" i="1" s="1"/>
  <c r="AF37" i="1"/>
  <c r="BJ37" i="1" s="1"/>
  <c r="AE37" i="1"/>
  <c r="AH36" i="1"/>
  <c r="AG36" i="1"/>
  <c r="AF36" i="1"/>
  <c r="BJ36" i="1" s="1"/>
  <c r="AE36" i="1"/>
  <c r="AH35" i="1"/>
  <c r="BL35" i="1" s="1"/>
  <c r="AG35" i="1"/>
  <c r="BK35" i="1" s="1"/>
  <c r="AF35" i="1"/>
  <c r="BJ35" i="1" s="1"/>
  <c r="AE35" i="1"/>
  <c r="AH34" i="1"/>
  <c r="BL34" i="1" s="1"/>
  <c r="AG34" i="1"/>
  <c r="BK34" i="1" s="1"/>
  <c r="AF34" i="1"/>
  <c r="BJ34" i="1" s="1"/>
  <c r="AE34" i="1"/>
  <c r="AL33" i="1"/>
  <c r="AH33" i="1"/>
  <c r="AG33" i="1"/>
  <c r="AF33" i="1"/>
  <c r="AE33" i="1"/>
  <c r="BI33" i="1" s="1"/>
  <c r="AH32" i="1"/>
  <c r="BL32" i="1" s="1"/>
  <c r="AG32" i="1"/>
  <c r="BK32" i="1" s="1"/>
  <c r="AF32" i="1"/>
  <c r="BJ32" i="1" s="1"/>
  <c r="AE32" i="1"/>
  <c r="AH31" i="1"/>
  <c r="AG31" i="1"/>
  <c r="AF31" i="1"/>
  <c r="AE31" i="1"/>
  <c r="AH30" i="1"/>
  <c r="BL30" i="1" s="1"/>
  <c r="AG30" i="1"/>
  <c r="AF30" i="1"/>
  <c r="BJ30" i="1" s="1"/>
  <c r="AE30" i="1"/>
  <c r="BI30" i="1" s="1"/>
  <c r="AH29" i="1"/>
  <c r="AG29" i="1"/>
  <c r="AF29" i="1"/>
  <c r="AE29" i="1"/>
  <c r="BI29" i="1" s="1"/>
  <c r="AH28" i="1"/>
  <c r="BL28" i="1" s="1"/>
  <c r="AG28" i="1"/>
  <c r="BK28" i="1" s="1"/>
  <c r="AF28" i="1"/>
  <c r="BJ28" i="1" s="1"/>
  <c r="AE28" i="1"/>
  <c r="AH27" i="1"/>
  <c r="AG27" i="1"/>
  <c r="BK27" i="1" s="1"/>
  <c r="AF27" i="1"/>
  <c r="BJ27" i="1" s="1"/>
  <c r="AE27" i="1"/>
  <c r="BI27" i="1" s="1"/>
  <c r="AH26" i="1"/>
  <c r="BL26" i="1" s="1"/>
  <c r="AG26" i="1"/>
  <c r="AF26" i="1"/>
  <c r="AE26" i="1"/>
  <c r="AL25" i="1"/>
  <c r="AH25" i="1"/>
  <c r="BL25" i="1" s="1"/>
  <c r="AG25" i="1"/>
  <c r="BK25" i="1" s="1"/>
  <c r="AF25" i="1"/>
  <c r="BJ25" i="1" s="1"/>
  <c r="AE25" i="1"/>
  <c r="BI25" i="1" s="1"/>
  <c r="AL24" i="1"/>
  <c r="BP24" i="1" s="1"/>
  <c r="L506" i="4" s="1"/>
  <c r="AH24" i="1"/>
  <c r="AG24" i="1"/>
  <c r="AF24" i="1"/>
  <c r="BJ24" i="1" s="1"/>
  <c r="AE24" i="1"/>
  <c r="BI24" i="1" s="1"/>
  <c r="AH23" i="1"/>
  <c r="BL23" i="1" s="1"/>
  <c r="AG23" i="1"/>
  <c r="BK23" i="1" s="1"/>
  <c r="AF23" i="1"/>
  <c r="AE23" i="1"/>
  <c r="AH22" i="1"/>
  <c r="BL22" i="1" s="1"/>
  <c r="AG22" i="1"/>
  <c r="BK22" i="1" s="1"/>
  <c r="AF22" i="1"/>
  <c r="BJ22" i="1" s="1"/>
  <c r="AE22" i="1"/>
  <c r="AH21" i="1"/>
  <c r="AG21" i="1"/>
  <c r="AF21" i="1"/>
  <c r="AE21" i="1"/>
  <c r="BI21" i="1" s="1"/>
  <c r="AH20" i="1"/>
  <c r="BL20" i="1" s="1"/>
  <c r="AG20" i="1"/>
  <c r="BK20" i="1" s="1"/>
  <c r="AF20" i="1"/>
  <c r="BJ20" i="1" s="1"/>
  <c r="AE20" i="1"/>
  <c r="AH19" i="1"/>
  <c r="AG19" i="1"/>
  <c r="BK19" i="1" s="1"/>
  <c r="AF19" i="1"/>
  <c r="BJ19" i="1" s="1"/>
  <c r="AE19" i="1"/>
  <c r="BI19" i="1" s="1"/>
  <c r="AH18" i="1"/>
  <c r="BL18" i="1" s="1"/>
  <c r="AG18" i="1"/>
  <c r="AF18" i="1"/>
  <c r="AE18" i="1"/>
  <c r="AH17" i="1"/>
  <c r="BL17" i="1" s="1"/>
  <c r="AG17" i="1"/>
  <c r="BK17" i="1" s="1"/>
  <c r="AF17" i="1"/>
  <c r="BJ17" i="1" s="1"/>
  <c r="AE17" i="1"/>
  <c r="AH16" i="1"/>
  <c r="AG16" i="1"/>
  <c r="AF16" i="1"/>
  <c r="AE16" i="1"/>
  <c r="BI16" i="1" s="1"/>
  <c r="AH15" i="1"/>
  <c r="BL15" i="1" s="1"/>
  <c r="AG15" i="1"/>
  <c r="BK15" i="1" s="1"/>
  <c r="AF15" i="1"/>
  <c r="AE15" i="1"/>
  <c r="AP14" i="1"/>
  <c r="BT14" i="1" s="1"/>
  <c r="AL14" i="1"/>
  <c r="AH14" i="1"/>
  <c r="BL14" i="1" s="1"/>
  <c r="AG14" i="1"/>
  <c r="BK14" i="1" s="1"/>
  <c r="AF14" i="1"/>
  <c r="BJ14" i="1" s="1"/>
  <c r="AE14" i="1"/>
  <c r="BI14" i="1" s="1"/>
  <c r="AH13" i="1"/>
  <c r="BL13" i="1" s="1"/>
  <c r="AG13" i="1"/>
  <c r="AF13" i="1"/>
  <c r="AE13" i="1"/>
  <c r="BK13" i="1"/>
  <c r="BK81" i="1"/>
  <c r="BJ81" i="1"/>
  <c r="BL80" i="1"/>
  <c r="BJ80" i="1"/>
  <c r="BL79" i="1"/>
  <c r="BJ79" i="1"/>
  <c r="BI79" i="1"/>
  <c r="BL78" i="1"/>
  <c r="BJ78" i="1"/>
  <c r="BL77" i="1"/>
  <c r="BK77" i="1"/>
  <c r="BI77" i="1"/>
  <c r="BL76" i="1"/>
  <c r="BK76" i="1"/>
  <c r="BI76" i="1"/>
  <c r="BK75" i="1"/>
  <c r="BI75" i="1"/>
  <c r="BP74" i="1"/>
  <c r="L556" i="4" s="1"/>
  <c r="BK74" i="1"/>
  <c r="BJ74" i="1"/>
  <c r="BK73" i="1"/>
  <c r="BJ73" i="1"/>
  <c r="BL72" i="1"/>
  <c r="BJ72" i="1"/>
  <c r="BL71" i="1"/>
  <c r="BI71" i="1"/>
  <c r="BL70" i="1"/>
  <c r="BJ70" i="1"/>
  <c r="BL69" i="1"/>
  <c r="BK69" i="1"/>
  <c r="BL68" i="1"/>
  <c r="BK68" i="1"/>
  <c r="BI68" i="1"/>
  <c r="BK67" i="1"/>
  <c r="BI67" i="1"/>
  <c r="BK66" i="1"/>
  <c r="BL64" i="1"/>
  <c r="BL63" i="1"/>
  <c r="BL62" i="1"/>
  <c r="BJ62" i="1"/>
  <c r="BI62" i="1"/>
  <c r="BO61" i="1"/>
  <c r="BL60" i="1"/>
  <c r="BI60" i="1"/>
  <c r="BK59" i="1"/>
  <c r="BI59" i="1"/>
  <c r="BK57" i="1"/>
  <c r="BJ57" i="1"/>
  <c r="BL56" i="1"/>
  <c r="BJ54" i="1"/>
  <c r="BI54" i="1"/>
  <c r="BL53" i="1"/>
  <c r="BK53" i="1"/>
  <c r="BI51" i="1"/>
  <c r="BK50" i="1"/>
  <c r="BK42" i="1"/>
  <c r="BJ42" i="1"/>
  <c r="BK41" i="1"/>
  <c r="BJ39" i="1"/>
  <c r="BI39" i="1"/>
  <c r="BL38" i="1"/>
  <c r="BJ38" i="1"/>
  <c r="BI37" i="1"/>
  <c r="BL36" i="1"/>
  <c r="BK36" i="1"/>
  <c r="BI36" i="1"/>
  <c r="BI35" i="1"/>
  <c r="BI34" i="1"/>
  <c r="BP33" i="1"/>
  <c r="L515" i="4" s="1"/>
  <c r="BL33" i="1"/>
  <c r="BK33" i="1"/>
  <c r="BJ33" i="1"/>
  <c r="BI32" i="1"/>
  <c r="BL31" i="1"/>
  <c r="BK31" i="1"/>
  <c r="BJ31" i="1"/>
  <c r="BI31" i="1"/>
  <c r="BK30" i="1"/>
  <c r="BL29" i="1"/>
  <c r="BK29" i="1"/>
  <c r="BJ29" i="1"/>
  <c r="BI28" i="1"/>
  <c r="BL27" i="1"/>
  <c r="BK26" i="1"/>
  <c r="BJ26" i="1"/>
  <c r="BI26" i="1"/>
  <c r="BP25" i="1"/>
  <c r="L507" i="4" s="1"/>
  <c r="BL24" i="1"/>
  <c r="BK24" i="1"/>
  <c r="BJ23" i="1"/>
  <c r="BI23" i="1"/>
  <c r="BI22" i="1"/>
  <c r="BL21" i="1"/>
  <c r="BK21" i="1"/>
  <c r="BJ21" i="1"/>
  <c r="BI20" i="1"/>
  <c r="BL19" i="1"/>
  <c r="BK18" i="1"/>
  <c r="BJ18" i="1"/>
  <c r="BI18" i="1"/>
  <c r="BI17" i="1"/>
  <c r="BL16" i="1"/>
  <c r="BK16" i="1"/>
  <c r="BJ16" i="1"/>
  <c r="BJ15" i="1"/>
  <c r="BI15" i="1"/>
  <c r="BP14" i="1"/>
  <c r="L496" i="4" s="1"/>
  <c r="L772" i="4" l="1"/>
  <c r="M561" i="4"/>
  <c r="Q561" i="4" s="1"/>
  <c r="P561" i="4"/>
  <c r="M496" i="4"/>
  <c r="Q496" i="4" s="1"/>
  <c r="P496" i="4"/>
  <c r="M507" i="4"/>
  <c r="Q507" i="4" s="1"/>
  <c r="P507" i="4"/>
  <c r="M515" i="4"/>
  <c r="Q515" i="4" s="1"/>
  <c r="P515" i="4"/>
  <c r="L474" i="4"/>
  <c r="M556" i="4"/>
  <c r="Q556" i="4" s="1"/>
  <c r="P556" i="4"/>
  <c r="M506" i="4"/>
  <c r="Q506" i="4" s="1"/>
  <c r="P506" i="4"/>
  <c r="M536" i="4"/>
  <c r="Q536" i="4" s="1"/>
  <c r="P536" i="4"/>
  <c r="M537" i="4"/>
  <c r="Q537" i="4" s="1"/>
  <c r="P537" i="4"/>
  <c r="M543" i="4"/>
  <c r="Q543" i="4" s="1"/>
  <c r="P543" i="4"/>
  <c r="M772" i="4" l="1"/>
  <c r="Q772" i="4" s="1"/>
  <c r="P772" i="4"/>
  <c r="M474" i="4"/>
  <c r="Q474" i="4" s="1"/>
  <c r="P474" i="4"/>
  <c r="Z5" i="10"/>
  <c r="V11" i="10" l="1"/>
  <c r="AQ14" i="1" s="1"/>
  <c r="BU14" i="1" s="1"/>
  <c r="V12" i="10"/>
  <c r="V13" i="10"/>
  <c r="AQ16" i="1" s="1"/>
  <c r="BU16" i="1" s="1"/>
  <c r="L843" i="4" s="1"/>
  <c r="V14" i="10"/>
  <c r="V15" i="10"/>
  <c r="V16" i="10"/>
  <c r="V17" i="10"/>
  <c r="V18" i="10"/>
  <c r="V19" i="10"/>
  <c r="AQ22" i="1" s="1"/>
  <c r="BU22" i="1" s="1"/>
  <c r="L849" i="4" s="1"/>
  <c r="V20" i="10"/>
  <c r="V21" i="10"/>
  <c r="AQ24" i="1" s="1"/>
  <c r="BU24" i="1" s="1"/>
  <c r="L851" i="4" s="1"/>
  <c r="V22" i="10"/>
  <c r="V23" i="10"/>
  <c r="V24" i="10"/>
  <c r="V25" i="10"/>
  <c r="V26" i="10"/>
  <c r="V27" i="10"/>
  <c r="V28" i="10"/>
  <c r="V29" i="10"/>
  <c r="V30" i="10"/>
  <c r="V31" i="10"/>
  <c r="V32" i="10"/>
  <c r="V33" i="10"/>
  <c r="V34" i="10"/>
  <c r="V35" i="10"/>
  <c r="V36" i="10"/>
  <c r="V37" i="10"/>
  <c r="AQ40" i="1" s="1"/>
  <c r="BU40" i="1" s="1"/>
  <c r="L867" i="4" s="1"/>
  <c r="V38" i="10"/>
  <c r="V39" i="10"/>
  <c r="V40" i="10"/>
  <c r="V41" i="10"/>
  <c r="V42" i="10"/>
  <c r="V43" i="10"/>
  <c r="AQ46" i="1" s="1"/>
  <c r="V44" i="10"/>
  <c r="V45" i="10"/>
  <c r="AQ48" i="1" s="1"/>
  <c r="V46" i="10"/>
  <c r="V47" i="10"/>
  <c r="V48" i="10"/>
  <c r="V49" i="10"/>
  <c r="V50" i="10"/>
  <c r="V51" i="10"/>
  <c r="AQ54" i="1" s="1"/>
  <c r="BU54" i="1" s="1"/>
  <c r="L881" i="4" s="1"/>
  <c r="V52" i="10"/>
  <c r="V53" i="10"/>
  <c r="AQ56" i="1" s="1"/>
  <c r="BU56" i="1" s="1"/>
  <c r="L883" i="4" s="1"/>
  <c r="V54" i="10"/>
  <c r="V55" i="10"/>
  <c r="V56" i="10"/>
  <c r="V57" i="10"/>
  <c r="V59" i="10"/>
  <c r="V60" i="10"/>
  <c r="V61" i="10"/>
  <c r="V62" i="10"/>
  <c r="V63" i="10"/>
  <c r="V64" i="10"/>
  <c r="V65" i="10"/>
  <c r="V66" i="10"/>
  <c r="V67" i="10"/>
  <c r="V68" i="10"/>
  <c r="V69" i="10"/>
  <c r="AQ72" i="1" s="1"/>
  <c r="BU72" i="1" s="1"/>
  <c r="L899" i="4" s="1"/>
  <c r="V70" i="10"/>
  <c r="V71" i="10"/>
  <c r="V72" i="10"/>
  <c r="V73" i="10"/>
  <c r="V74" i="10"/>
  <c r="V75" i="10"/>
  <c r="AQ78" i="1" s="1"/>
  <c r="BU78" i="1" s="1"/>
  <c r="L905" i="4" s="1"/>
  <c r="V76" i="10"/>
  <c r="V77" i="10"/>
  <c r="AQ80" i="1" s="1"/>
  <c r="BU80" i="1" s="1"/>
  <c r="L907" i="4" s="1"/>
  <c r="V78" i="10"/>
  <c r="V10" i="10"/>
  <c r="AQ13" i="1" s="1"/>
  <c r="S11" i="10"/>
  <c r="AM11" i="10" s="1"/>
  <c r="S12" i="10"/>
  <c r="S13" i="10"/>
  <c r="AM13" i="10" s="1"/>
  <c r="S14" i="10"/>
  <c r="AO17" i="1" s="1"/>
  <c r="BS17" i="1" s="1"/>
  <c r="L706" i="4" s="1"/>
  <c r="S15" i="10"/>
  <c r="S16" i="10"/>
  <c r="AO19" i="1" s="1"/>
  <c r="BS19" i="1" s="1"/>
  <c r="L708" i="4" s="1"/>
  <c r="S17" i="10"/>
  <c r="S18" i="10"/>
  <c r="S19" i="10"/>
  <c r="S20" i="10"/>
  <c r="S21" i="10"/>
  <c r="S22" i="10"/>
  <c r="AO25" i="1" s="1"/>
  <c r="BS25" i="1" s="1"/>
  <c r="L714" i="4" s="1"/>
  <c r="S23" i="10"/>
  <c r="S24" i="10"/>
  <c r="AO27" i="1" s="1"/>
  <c r="BS27" i="1" s="1"/>
  <c r="L716" i="4" s="1"/>
  <c r="S25" i="10"/>
  <c r="S26" i="10"/>
  <c r="S27" i="10"/>
  <c r="AM27" i="10" s="1"/>
  <c r="S28" i="10"/>
  <c r="S29" i="10"/>
  <c r="AM29" i="10" s="1"/>
  <c r="S30" i="10"/>
  <c r="AO33" i="1" s="1"/>
  <c r="BS33" i="1" s="1"/>
  <c r="L722" i="4" s="1"/>
  <c r="S31" i="10"/>
  <c r="S32" i="10"/>
  <c r="AO35" i="1" s="1"/>
  <c r="BS35" i="1" s="1"/>
  <c r="L724" i="4" s="1"/>
  <c r="S33" i="10"/>
  <c r="S34" i="10"/>
  <c r="S35" i="10"/>
  <c r="AM35" i="10" s="1"/>
  <c r="S36" i="10"/>
  <c r="S37" i="10"/>
  <c r="AM37" i="10" s="1"/>
  <c r="S38" i="10"/>
  <c r="AO41" i="1" s="1"/>
  <c r="BS41" i="1" s="1"/>
  <c r="L730" i="4" s="1"/>
  <c r="S39" i="10"/>
  <c r="S40" i="10"/>
  <c r="BD43" i="1" s="1"/>
  <c r="BS43" i="1" s="1"/>
  <c r="L732" i="4" s="1"/>
  <c r="S41" i="10"/>
  <c r="S42" i="10"/>
  <c r="T42" i="10" s="1"/>
  <c r="S43" i="10"/>
  <c r="AM43" i="10" s="1"/>
  <c r="S44" i="10"/>
  <c r="S45" i="10"/>
  <c r="AM45" i="10" s="1"/>
  <c r="S46" i="10"/>
  <c r="BD49" i="1" s="1"/>
  <c r="BS49" i="1" s="1"/>
  <c r="L738" i="4" s="1"/>
  <c r="S47" i="10"/>
  <c r="S48" i="10"/>
  <c r="AO51" i="1" s="1"/>
  <c r="BS51" i="1" s="1"/>
  <c r="L740" i="4" s="1"/>
  <c r="S49" i="10"/>
  <c r="S50" i="10"/>
  <c r="T50" i="10" s="1"/>
  <c r="S51" i="10"/>
  <c r="S52" i="10"/>
  <c r="S53" i="10"/>
  <c r="S54" i="10"/>
  <c r="AO57" i="1" s="1"/>
  <c r="BS57" i="1" s="1"/>
  <c r="L746" i="4" s="1"/>
  <c r="S55" i="10"/>
  <c r="S56" i="10"/>
  <c r="AO59" i="1" s="1"/>
  <c r="BS59" i="1" s="1"/>
  <c r="L748" i="4" s="1"/>
  <c r="S57" i="10"/>
  <c r="S59" i="10"/>
  <c r="S60" i="10"/>
  <c r="S61" i="10"/>
  <c r="AM61" i="10" s="1"/>
  <c r="S62" i="10"/>
  <c r="AO65" i="1" s="1"/>
  <c r="S63" i="10"/>
  <c r="S64" i="10"/>
  <c r="AO67" i="1" s="1"/>
  <c r="BS67" i="1" s="1"/>
  <c r="L756" i="4" s="1"/>
  <c r="S65" i="10"/>
  <c r="S66" i="10"/>
  <c r="S67" i="10"/>
  <c r="S68" i="10"/>
  <c r="S69" i="10"/>
  <c r="AM69" i="10" s="1"/>
  <c r="S70" i="10"/>
  <c r="AO73" i="1" s="1"/>
  <c r="BS73" i="1" s="1"/>
  <c r="L762" i="4" s="1"/>
  <c r="S71" i="10"/>
  <c r="S72" i="10"/>
  <c r="AO75" i="1" s="1"/>
  <c r="BS75" i="1" s="1"/>
  <c r="L764" i="4" s="1"/>
  <c r="S73" i="10"/>
  <c r="S74" i="10"/>
  <c r="S75" i="10"/>
  <c r="AM75" i="10" s="1"/>
  <c r="S76" i="10"/>
  <c r="S77" i="10"/>
  <c r="AM77" i="10" s="1"/>
  <c r="S78" i="10"/>
  <c r="AO81" i="1" s="1"/>
  <c r="BS81" i="1" s="1"/>
  <c r="L770" i="4" s="1"/>
  <c r="S10" i="10"/>
  <c r="P10" i="10"/>
  <c r="AM13" i="1" s="1"/>
  <c r="P11" i="10"/>
  <c r="P12" i="10"/>
  <c r="AM15" i="1" s="1"/>
  <c r="BQ15" i="1" s="1"/>
  <c r="L566" i="4" s="1"/>
  <c r="P13" i="10"/>
  <c r="P14" i="10"/>
  <c r="AM17" i="1" s="1"/>
  <c r="BQ17" i="1" s="1"/>
  <c r="L568" i="4" s="1"/>
  <c r="P15" i="10"/>
  <c r="P16" i="10"/>
  <c r="AM19" i="1" s="1"/>
  <c r="BQ19" i="1" s="1"/>
  <c r="L570" i="4" s="1"/>
  <c r="P17" i="10"/>
  <c r="P18" i="10"/>
  <c r="AM21" i="1" s="1"/>
  <c r="BQ21" i="1" s="1"/>
  <c r="L572" i="4" s="1"/>
  <c r="P19" i="10"/>
  <c r="AM22" i="1" s="1"/>
  <c r="BQ22" i="1" s="1"/>
  <c r="L573" i="4" s="1"/>
  <c r="P20" i="10"/>
  <c r="AM23" i="1" s="1"/>
  <c r="BQ23" i="1" s="1"/>
  <c r="L574" i="4" s="1"/>
  <c r="P21" i="10"/>
  <c r="P22" i="10"/>
  <c r="P23" i="10"/>
  <c r="P24" i="10"/>
  <c r="AM27" i="1" s="1"/>
  <c r="BQ27" i="1" s="1"/>
  <c r="L578" i="4" s="1"/>
  <c r="P25" i="10"/>
  <c r="P26" i="10"/>
  <c r="P27" i="10"/>
  <c r="P28" i="10"/>
  <c r="AM31" i="1" s="1"/>
  <c r="BQ31" i="1" s="1"/>
  <c r="L582" i="4" s="1"/>
  <c r="P29" i="10"/>
  <c r="AM32" i="1" s="1"/>
  <c r="BQ32" i="1" s="1"/>
  <c r="L583" i="4" s="1"/>
  <c r="P30" i="10"/>
  <c r="P31" i="10"/>
  <c r="AM34" i="1" s="1"/>
  <c r="BQ34" i="1" s="1"/>
  <c r="L585" i="4" s="1"/>
  <c r="P32" i="10"/>
  <c r="P33" i="10"/>
  <c r="P34" i="10"/>
  <c r="P35" i="10"/>
  <c r="P36" i="10"/>
  <c r="AM39" i="1" s="1"/>
  <c r="BQ39" i="1" s="1"/>
  <c r="L590" i="4" s="1"/>
  <c r="P37" i="10"/>
  <c r="P38" i="10"/>
  <c r="AM41" i="1" s="1"/>
  <c r="BQ41" i="1" s="1"/>
  <c r="L592" i="4" s="1"/>
  <c r="P39" i="10"/>
  <c r="P40" i="10"/>
  <c r="P41" i="10"/>
  <c r="P42" i="10"/>
  <c r="P43" i="10"/>
  <c r="P44" i="10"/>
  <c r="AM47" i="1" s="1"/>
  <c r="P45" i="10"/>
  <c r="P46" i="10"/>
  <c r="BB49" i="1" s="1"/>
  <c r="BQ49" i="1" s="1"/>
  <c r="L600" i="4" s="1"/>
  <c r="P47" i="10"/>
  <c r="P48" i="10"/>
  <c r="AM51" i="1" s="1"/>
  <c r="BQ51" i="1" s="1"/>
  <c r="L602" i="4" s="1"/>
  <c r="P49" i="10"/>
  <c r="P50" i="10"/>
  <c r="P51" i="10"/>
  <c r="P52" i="10"/>
  <c r="AK52" i="10" s="1"/>
  <c r="P53" i="10"/>
  <c r="P54" i="10"/>
  <c r="AM57" i="1" s="1"/>
  <c r="BQ57" i="1" s="1"/>
  <c r="L608" i="4" s="1"/>
  <c r="P55" i="10"/>
  <c r="P56" i="10"/>
  <c r="P57" i="10"/>
  <c r="P59" i="10"/>
  <c r="P60" i="10"/>
  <c r="AM63" i="1" s="1"/>
  <c r="BQ63" i="1" s="1"/>
  <c r="L614" i="4" s="1"/>
  <c r="P61" i="10"/>
  <c r="AM64" i="1" s="1"/>
  <c r="BQ64" i="1" s="1"/>
  <c r="L615" i="4" s="1"/>
  <c r="P62" i="10"/>
  <c r="P63" i="10"/>
  <c r="P64" i="10"/>
  <c r="P65" i="10"/>
  <c r="P66" i="10"/>
  <c r="P67" i="10"/>
  <c r="P68" i="10"/>
  <c r="AM71" i="1" s="1"/>
  <c r="BQ71" i="1" s="1"/>
  <c r="L622" i="4" s="1"/>
  <c r="P69" i="10"/>
  <c r="AM72" i="1" s="1"/>
  <c r="BQ72" i="1" s="1"/>
  <c r="L623" i="4" s="1"/>
  <c r="P70" i="10"/>
  <c r="AM73" i="1" s="1"/>
  <c r="BQ73" i="1" s="1"/>
  <c r="L624" i="4" s="1"/>
  <c r="P71" i="10"/>
  <c r="Q71" i="10" s="1"/>
  <c r="P72" i="10"/>
  <c r="P73" i="10"/>
  <c r="P74" i="10"/>
  <c r="P75" i="10"/>
  <c r="P76" i="10"/>
  <c r="P77" i="10"/>
  <c r="AM80" i="1" s="1"/>
  <c r="BQ80" i="1" s="1"/>
  <c r="L631" i="4" s="1"/>
  <c r="P78" i="10"/>
  <c r="AM81" i="1" s="1"/>
  <c r="BQ81" i="1" s="1"/>
  <c r="L632" i="4" s="1"/>
  <c r="AK31" i="10"/>
  <c r="AK48" i="10"/>
  <c r="AK78" i="10"/>
  <c r="AK18" i="10"/>
  <c r="AK29" i="10"/>
  <c r="AK14" i="10"/>
  <c r="AK21" i="10"/>
  <c r="AK22" i="10"/>
  <c r="AK30" i="10"/>
  <c r="AK38" i="10"/>
  <c r="AK46" i="10"/>
  <c r="AK54" i="10"/>
  <c r="AK70" i="10"/>
  <c r="AJ11" i="10"/>
  <c r="AJ21" i="10"/>
  <c r="AJ22" i="10"/>
  <c r="AJ30" i="10"/>
  <c r="AJ51" i="10"/>
  <c r="AJ52" i="10"/>
  <c r="AJ58" i="10"/>
  <c r="AJ71" i="10"/>
  <c r="AJ76" i="10"/>
  <c r="L13" i="10"/>
  <c r="L38" i="10"/>
  <c r="L46" i="10"/>
  <c r="L58" i="10"/>
  <c r="AJ61" i="1" s="1"/>
  <c r="BN61" i="1" s="1"/>
  <c r="L59" i="10"/>
  <c r="L61" i="10"/>
  <c r="J13" i="10"/>
  <c r="J38" i="10"/>
  <c r="J46" i="10"/>
  <c r="J58" i="10"/>
  <c r="J59" i="10"/>
  <c r="J61" i="10"/>
  <c r="AQ70" i="1" l="1"/>
  <c r="BU70" i="1" s="1"/>
  <c r="L897" i="4" s="1"/>
  <c r="AO67" i="10"/>
  <c r="AQ64" i="1"/>
  <c r="BU64" i="1" s="1"/>
  <c r="L891" i="4" s="1"/>
  <c r="AO61" i="10"/>
  <c r="AQ62" i="1"/>
  <c r="BU62" i="1" s="1"/>
  <c r="L889" i="4" s="1"/>
  <c r="AO59" i="10"/>
  <c r="AQ38" i="1"/>
  <c r="BU38" i="1" s="1"/>
  <c r="L865" i="4" s="1"/>
  <c r="AO35" i="10"/>
  <c r="AQ32" i="1"/>
  <c r="BU32" i="1" s="1"/>
  <c r="L859" i="4" s="1"/>
  <c r="AO29" i="10"/>
  <c r="AQ30" i="1"/>
  <c r="BU30" i="1" s="1"/>
  <c r="L857" i="4" s="1"/>
  <c r="AO27" i="10"/>
  <c r="AN50" i="10"/>
  <c r="AP53" i="1"/>
  <c r="BT53" i="1" s="1"/>
  <c r="AN42" i="10"/>
  <c r="AP45" i="1"/>
  <c r="BT45" i="1" s="1"/>
  <c r="P631" i="4"/>
  <c r="M631" i="4"/>
  <c r="Q631" i="4" s="1"/>
  <c r="M566" i="4"/>
  <c r="Q566" i="4" s="1"/>
  <c r="P566" i="4"/>
  <c r="AO29" i="1"/>
  <c r="BS29" i="1" s="1"/>
  <c r="L718" i="4" s="1"/>
  <c r="AO55" i="10"/>
  <c r="AQ58" i="1"/>
  <c r="BU58" i="1" s="1"/>
  <c r="L885" i="4" s="1"/>
  <c r="Q76" i="10"/>
  <c r="AN79" i="1" s="1"/>
  <c r="BR79" i="1" s="1"/>
  <c r="L699" i="4" s="1"/>
  <c r="AM79" i="1"/>
  <c r="BQ79" i="1" s="1"/>
  <c r="L630" i="4" s="1"/>
  <c r="AO77" i="1"/>
  <c r="BS77" i="1" s="1"/>
  <c r="L766" i="4" s="1"/>
  <c r="P732" i="4"/>
  <c r="M732" i="4"/>
  <c r="Q732" i="4" s="1"/>
  <c r="P623" i="4"/>
  <c r="M623" i="4"/>
  <c r="Q623" i="4" s="1"/>
  <c r="M574" i="4"/>
  <c r="Q574" i="4" s="1"/>
  <c r="P574" i="4"/>
  <c r="T59" i="10"/>
  <c r="U59" i="10" s="1"/>
  <c r="AO62" i="1"/>
  <c r="BS62" i="1" s="1"/>
  <c r="L751" i="4" s="1"/>
  <c r="AO37" i="1"/>
  <c r="BS37" i="1" s="1"/>
  <c r="L726" i="4" s="1"/>
  <c r="AO21" i="1"/>
  <c r="BS21" i="1" s="1"/>
  <c r="L710" i="4" s="1"/>
  <c r="T18" i="10"/>
  <c r="AO64" i="10"/>
  <c r="AQ67" i="1"/>
  <c r="BU67" i="1" s="1"/>
  <c r="L894" i="4" s="1"/>
  <c r="AO39" i="10"/>
  <c r="AQ42" i="1"/>
  <c r="BU42" i="1" s="1"/>
  <c r="L869" i="4" s="1"/>
  <c r="AO23" i="10"/>
  <c r="AQ26" i="1"/>
  <c r="BU26" i="1" s="1"/>
  <c r="L853" i="4" s="1"/>
  <c r="AG46" i="10"/>
  <c r="AX49" i="1"/>
  <c r="M573" i="4"/>
  <c r="Q573" i="4" s="1"/>
  <c r="P573" i="4"/>
  <c r="T57" i="10"/>
  <c r="AO60" i="1"/>
  <c r="BS60" i="1" s="1"/>
  <c r="L749" i="4" s="1"/>
  <c r="T41" i="10"/>
  <c r="AO44" i="1"/>
  <c r="BS44" i="1" s="1"/>
  <c r="L733" i="4" s="1"/>
  <c r="AO71" i="10"/>
  <c r="AQ74" i="1"/>
  <c r="BU74" i="1" s="1"/>
  <c r="L901" i="4" s="1"/>
  <c r="AO14" i="10"/>
  <c r="AQ17" i="1"/>
  <c r="BU17" i="1" s="1"/>
  <c r="L844" i="4" s="1"/>
  <c r="AK67" i="10"/>
  <c r="AM70" i="1"/>
  <c r="BQ70" i="1" s="1"/>
  <c r="L621" i="4" s="1"/>
  <c r="M572" i="4"/>
  <c r="Q572" i="4" s="1"/>
  <c r="P572" i="4"/>
  <c r="T65" i="10"/>
  <c r="AO68" i="1"/>
  <c r="BS68" i="1" s="1"/>
  <c r="L757" i="4" s="1"/>
  <c r="P724" i="4"/>
  <c r="M724" i="4"/>
  <c r="Q724" i="4" s="1"/>
  <c r="M883" i="4"/>
  <c r="Q883" i="4" s="1"/>
  <c r="P883" i="4"/>
  <c r="M859" i="4"/>
  <c r="Q859" i="4" s="1"/>
  <c r="P859" i="4"/>
  <c r="AK19" i="10"/>
  <c r="AK57" i="10"/>
  <c r="AM60" i="1"/>
  <c r="BQ60" i="1" s="1"/>
  <c r="L611" i="4" s="1"/>
  <c r="AK49" i="10"/>
  <c r="AM52" i="1"/>
  <c r="AK25" i="10"/>
  <c r="AM28" i="1"/>
  <c r="BQ28" i="1" s="1"/>
  <c r="L579" i="4" s="1"/>
  <c r="AK17" i="10"/>
  <c r="AM20" i="1"/>
  <c r="BQ20" i="1" s="1"/>
  <c r="L571" i="4" s="1"/>
  <c r="AL71" i="10"/>
  <c r="AN74" i="1"/>
  <c r="BR74" i="1" s="1"/>
  <c r="L694" i="4" s="1"/>
  <c r="AM23" i="10"/>
  <c r="AO26" i="1"/>
  <c r="BS26" i="1" s="1"/>
  <c r="L715" i="4" s="1"/>
  <c r="M907" i="4"/>
  <c r="Q907" i="4" s="1"/>
  <c r="P907" i="4"/>
  <c r="AO52" i="10"/>
  <c r="AQ55" i="1"/>
  <c r="BU55" i="1" s="1"/>
  <c r="L882" i="4" s="1"/>
  <c r="AO12" i="10"/>
  <c r="AQ15" i="1"/>
  <c r="BU15" i="1" s="1"/>
  <c r="L842" i="4" s="1"/>
  <c r="M602" i="4"/>
  <c r="Q602" i="4" s="1"/>
  <c r="P602" i="4"/>
  <c r="AK40" i="10"/>
  <c r="BB43" i="1"/>
  <c r="BQ43" i="1" s="1"/>
  <c r="L594" i="4" s="1"/>
  <c r="AK32" i="10"/>
  <c r="AM35" i="1"/>
  <c r="BQ35" i="1" s="1"/>
  <c r="L586" i="4" s="1"/>
  <c r="AM10" i="10"/>
  <c r="AO13" i="1"/>
  <c r="AM71" i="10"/>
  <c r="AO74" i="1"/>
  <c r="BS74" i="1" s="1"/>
  <c r="L763" i="4" s="1"/>
  <c r="AM63" i="10"/>
  <c r="AO66" i="1"/>
  <c r="BS66" i="1" s="1"/>
  <c r="L755" i="4" s="1"/>
  <c r="P865" i="4"/>
  <c r="M865" i="4"/>
  <c r="Q865" i="4" s="1"/>
  <c r="L841" i="4"/>
  <c r="U14" i="1"/>
  <c r="AO19" i="10"/>
  <c r="M59" i="10"/>
  <c r="AJ62" i="1"/>
  <c r="BN62" i="1" s="1"/>
  <c r="AK68" i="10"/>
  <c r="AK36" i="10"/>
  <c r="AK12" i="10"/>
  <c r="AK72" i="10"/>
  <c r="AM75" i="1"/>
  <c r="BQ75" i="1" s="1"/>
  <c r="L626" i="4" s="1"/>
  <c r="AK64" i="10"/>
  <c r="AM67" i="1"/>
  <c r="BQ67" i="1" s="1"/>
  <c r="L618" i="4" s="1"/>
  <c r="AK55" i="10"/>
  <c r="AM58" i="1"/>
  <c r="BQ58" i="1" s="1"/>
  <c r="L609" i="4" s="1"/>
  <c r="AK47" i="10"/>
  <c r="AM50" i="1"/>
  <c r="BQ50" i="1" s="1"/>
  <c r="L601" i="4" s="1"/>
  <c r="AK39" i="10"/>
  <c r="AM42" i="1"/>
  <c r="BQ42" i="1" s="1"/>
  <c r="L593" i="4" s="1"/>
  <c r="M585" i="4"/>
  <c r="Q585" i="4" s="1"/>
  <c r="P585" i="4"/>
  <c r="AK23" i="10"/>
  <c r="AM26" i="1"/>
  <c r="BQ26" i="1" s="1"/>
  <c r="L577" i="4" s="1"/>
  <c r="AK15" i="10"/>
  <c r="AM18" i="1"/>
  <c r="BQ18" i="1" s="1"/>
  <c r="L569" i="4" s="1"/>
  <c r="M770" i="4"/>
  <c r="Q770" i="4" s="1"/>
  <c r="P770" i="4"/>
  <c r="M762" i="4"/>
  <c r="Q762" i="4" s="1"/>
  <c r="P762" i="4"/>
  <c r="T53" i="10"/>
  <c r="AP56" i="1" s="1"/>
  <c r="BT56" i="1" s="1"/>
  <c r="AO56" i="1"/>
  <c r="BS56" i="1" s="1"/>
  <c r="L745" i="4" s="1"/>
  <c r="T45" i="10"/>
  <c r="AP48" i="1" s="1"/>
  <c r="AO48" i="1"/>
  <c r="T37" i="10"/>
  <c r="AP40" i="1" s="1"/>
  <c r="BT40" i="1" s="1"/>
  <c r="AO40" i="1"/>
  <c r="BS40" i="1" s="1"/>
  <c r="L729" i="4" s="1"/>
  <c r="T29" i="10"/>
  <c r="AP32" i="1" s="1"/>
  <c r="BT32" i="1" s="1"/>
  <c r="AO32" i="1"/>
  <c r="BS32" i="1" s="1"/>
  <c r="L721" i="4" s="1"/>
  <c r="T21" i="10"/>
  <c r="AP24" i="1" s="1"/>
  <c r="BT24" i="1" s="1"/>
  <c r="AO24" i="1"/>
  <c r="BS24" i="1" s="1"/>
  <c r="L713" i="4" s="1"/>
  <c r="T13" i="10"/>
  <c r="AP16" i="1" s="1"/>
  <c r="BT16" i="1" s="1"/>
  <c r="AO16" i="1"/>
  <c r="BS16" i="1" s="1"/>
  <c r="L705" i="4" s="1"/>
  <c r="AM59" i="10"/>
  <c r="M905" i="4"/>
  <c r="Q905" i="4" s="1"/>
  <c r="P905" i="4"/>
  <c r="M897" i="4"/>
  <c r="Q897" i="4" s="1"/>
  <c r="P897" i="4"/>
  <c r="P889" i="4"/>
  <c r="M889" i="4"/>
  <c r="Q889" i="4" s="1"/>
  <c r="AO50" i="10"/>
  <c r="AQ53" i="1"/>
  <c r="BU53" i="1" s="1"/>
  <c r="L880" i="4" s="1"/>
  <c r="AO42" i="10"/>
  <c r="AQ45" i="1"/>
  <c r="BU45" i="1" s="1"/>
  <c r="L872" i="4" s="1"/>
  <c r="AO34" i="10"/>
  <c r="AQ37" i="1"/>
  <c r="BU37" i="1" s="1"/>
  <c r="L864" i="4" s="1"/>
  <c r="AO26" i="10"/>
  <c r="AQ29" i="1"/>
  <c r="BU29" i="1" s="1"/>
  <c r="L856" i="4" s="1"/>
  <c r="AO18" i="10"/>
  <c r="AQ21" i="1"/>
  <c r="BU21" i="1" s="1"/>
  <c r="L848" i="4" s="1"/>
  <c r="AO77" i="10"/>
  <c r="AO45" i="10"/>
  <c r="AO13" i="10"/>
  <c r="AG58" i="10"/>
  <c r="AI61" i="1"/>
  <c r="BM61" i="1" s="1"/>
  <c r="M38" i="10"/>
  <c r="AK41" i="1" s="1"/>
  <c r="BO41" i="1" s="1"/>
  <c r="AJ41" i="1"/>
  <c r="BN41" i="1" s="1"/>
  <c r="AK69" i="10"/>
  <c r="Q52" i="10"/>
  <c r="AN55" i="1" s="1"/>
  <c r="BR55" i="1" s="1"/>
  <c r="L675" i="4" s="1"/>
  <c r="AM55" i="1"/>
  <c r="BQ55" i="1" s="1"/>
  <c r="L606" i="4" s="1"/>
  <c r="M582" i="4"/>
  <c r="Q582" i="4" s="1"/>
  <c r="P582" i="4"/>
  <c r="T67" i="10"/>
  <c r="AO70" i="1"/>
  <c r="BS70" i="1" s="1"/>
  <c r="L759" i="4" s="1"/>
  <c r="U42" i="10"/>
  <c r="AO45" i="1"/>
  <c r="BS45" i="1" s="1"/>
  <c r="L734" i="4" s="1"/>
  <c r="AO72" i="10"/>
  <c r="AQ75" i="1"/>
  <c r="BU75" i="1" s="1"/>
  <c r="L902" i="4" s="1"/>
  <c r="AO47" i="10"/>
  <c r="AQ50" i="1"/>
  <c r="BU50" i="1" s="1"/>
  <c r="L877" i="4" s="1"/>
  <c r="AO15" i="10"/>
  <c r="AQ18" i="1"/>
  <c r="BU18" i="1" s="1"/>
  <c r="L845" i="4" s="1"/>
  <c r="M13" i="10"/>
  <c r="AK16" i="1" s="1"/>
  <c r="BO16" i="1" s="1"/>
  <c r="AJ16" i="1"/>
  <c r="BN16" i="1" s="1"/>
  <c r="M614" i="4"/>
  <c r="Q614" i="4" s="1"/>
  <c r="P614" i="4"/>
  <c r="AK43" i="10"/>
  <c r="AM46" i="1"/>
  <c r="AK27" i="10"/>
  <c r="AM30" i="1"/>
  <c r="BQ30" i="1" s="1"/>
  <c r="L581" i="4" s="1"/>
  <c r="AO69" i="1"/>
  <c r="BS69" i="1" s="1"/>
  <c r="L758" i="4" s="1"/>
  <c r="T49" i="10"/>
  <c r="AO52" i="1"/>
  <c r="T25" i="10"/>
  <c r="AO28" i="1"/>
  <c r="BS28" i="1" s="1"/>
  <c r="L717" i="4" s="1"/>
  <c r="T17" i="10"/>
  <c r="AO20" i="1"/>
  <c r="BS20" i="1" s="1"/>
  <c r="L709" i="4" s="1"/>
  <c r="AO63" i="10"/>
  <c r="AQ66" i="1"/>
  <c r="BU66" i="1" s="1"/>
  <c r="L893" i="4" s="1"/>
  <c r="AO38" i="10"/>
  <c r="AQ41" i="1"/>
  <c r="BU41" i="1" s="1"/>
  <c r="L868" i="4" s="1"/>
  <c r="AO22" i="10"/>
  <c r="AQ25" i="1"/>
  <c r="BU25" i="1" s="1"/>
  <c r="L852" i="4" s="1"/>
  <c r="AG38" i="10"/>
  <c r="AI41" i="1"/>
  <c r="BM41" i="1" s="1"/>
  <c r="AK50" i="10"/>
  <c r="AM53" i="1"/>
  <c r="BQ53" i="1" s="1"/>
  <c r="L604" i="4" s="1"/>
  <c r="M748" i="4"/>
  <c r="Q748" i="4" s="1"/>
  <c r="P748" i="4"/>
  <c r="P716" i="4"/>
  <c r="M716" i="4"/>
  <c r="Q716" i="4" s="1"/>
  <c r="M867" i="4"/>
  <c r="Q867" i="4" s="1"/>
  <c r="P867" i="4"/>
  <c r="M843" i="4"/>
  <c r="Q843" i="4" s="1"/>
  <c r="P843" i="4"/>
  <c r="AG13" i="10"/>
  <c r="AI16" i="1"/>
  <c r="BM16" i="1" s="1"/>
  <c r="AK76" i="10"/>
  <c r="AK66" i="10"/>
  <c r="AM69" i="1"/>
  <c r="BQ69" i="1" s="1"/>
  <c r="L620" i="4" s="1"/>
  <c r="AK33" i="10"/>
  <c r="AM36" i="1"/>
  <c r="BQ36" i="1" s="1"/>
  <c r="L587" i="4" s="1"/>
  <c r="M756" i="4"/>
  <c r="Q756" i="4" s="1"/>
  <c r="P756" i="4"/>
  <c r="AM55" i="10"/>
  <c r="AO58" i="1"/>
  <c r="BS58" i="1" s="1"/>
  <c r="L747" i="4" s="1"/>
  <c r="AM39" i="10"/>
  <c r="AO42" i="1"/>
  <c r="BS42" i="1" s="1"/>
  <c r="L731" i="4" s="1"/>
  <c r="AM15" i="10"/>
  <c r="AO18" i="1"/>
  <c r="BS18" i="1" s="1"/>
  <c r="L707" i="4" s="1"/>
  <c r="AM67" i="10"/>
  <c r="T66" i="10"/>
  <c r="U66" i="10" s="1"/>
  <c r="M891" i="4"/>
  <c r="Q891" i="4" s="1"/>
  <c r="P891" i="4"/>
  <c r="AO44" i="10"/>
  <c r="AQ47" i="1"/>
  <c r="AO28" i="10"/>
  <c r="AQ31" i="1"/>
  <c r="BU31" i="1" s="1"/>
  <c r="L858" i="4" s="1"/>
  <c r="AO21" i="10"/>
  <c r="AK65" i="10"/>
  <c r="AM68" i="1"/>
  <c r="BQ68" i="1" s="1"/>
  <c r="L619" i="4" s="1"/>
  <c r="M570" i="4"/>
  <c r="Q570" i="4" s="1"/>
  <c r="P570" i="4"/>
  <c r="M738" i="4"/>
  <c r="Q738" i="4" s="1"/>
  <c r="P738" i="4"/>
  <c r="M730" i="4"/>
  <c r="Q730" i="4" s="1"/>
  <c r="P730" i="4"/>
  <c r="M714" i="4"/>
  <c r="Q714" i="4" s="1"/>
  <c r="P714" i="4"/>
  <c r="AO76" i="10"/>
  <c r="AQ79" i="1"/>
  <c r="BU79" i="1" s="1"/>
  <c r="L906" i="4" s="1"/>
  <c r="AO60" i="10"/>
  <c r="AQ63" i="1"/>
  <c r="BU63" i="1" s="1"/>
  <c r="L890" i="4" s="1"/>
  <c r="P849" i="4"/>
  <c r="M849" i="4"/>
  <c r="Q849" i="4" s="1"/>
  <c r="AG61" i="10"/>
  <c r="AI64" i="1"/>
  <c r="BM64" i="1" s="1"/>
  <c r="AK61" i="10"/>
  <c r="AK16" i="10"/>
  <c r="AK24" i="10"/>
  <c r="AK71" i="10"/>
  <c r="AM74" i="1"/>
  <c r="BQ74" i="1" s="1"/>
  <c r="L625" i="4" s="1"/>
  <c r="AK63" i="10"/>
  <c r="AM66" i="1"/>
  <c r="BQ66" i="1" s="1"/>
  <c r="L617" i="4" s="1"/>
  <c r="M608" i="4"/>
  <c r="Q608" i="4" s="1"/>
  <c r="P608" i="4"/>
  <c r="M600" i="4"/>
  <c r="Q600" i="4" s="1"/>
  <c r="P600" i="4"/>
  <c r="M592" i="4"/>
  <c r="Q592" i="4" s="1"/>
  <c r="P592" i="4"/>
  <c r="Q30" i="10"/>
  <c r="AN33" i="1" s="1"/>
  <c r="BR33" i="1" s="1"/>
  <c r="L653" i="4" s="1"/>
  <c r="AM33" i="1"/>
  <c r="BQ33" i="1" s="1"/>
  <c r="L584" i="4" s="1"/>
  <c r="Q22" i="10"/>
  <c r="AN25" i="1" s="1"/>
  <c r="BR25" i="1" s="1"/>
  <c r="L645" i="4" s="1"/>
  <c r="AM25" i="1"/>
  <c r="BQ25" i="1" s="1"/>
  <c r="L576" i="4" s="1"/>
  <c r="M568" i="4"/>
  <c r="Q568" i="4" s="1"/>
  <c r="P568" i="4"/>
  <c r="T77" i="10"/>
  <c r="AP80" i="1" s="1"/>
  <c r="BT80" i="1" s="1"/>
  <c r="AO80" i="1"/>
  <c r="BS80" i="1" s="1"/>
  <c r="L769" i="4" s="1"/>
  <c r="T69" i="10"/>
  <c r="AP72" i="1" s="1"/>
  <c r="BT72" i="1" s="1"/>
  <c r="AO72" i="1"/>
  <c r="BS72" i="1" s="1"/>
  <c r="L761" i="4" s="1"/>
  <c r="T61" i="10"/>
  <c r="AP64" i="1" s="1"/>
  <c r="BT64" i="1" s="1"/>
  <c r="AO64" i="1"/>
  <c r="BS64" i="1" s="1"/>
  <c r="L753" i="4" s="1"/>
  <c r="AM52" i="10"/>
  <c r="AO55" i="1"/>
  <c r="BS55" i="1" s="1"/>
  <c r="L744" i="4" s="1"/>
  <c r="AM44" i="10"/>
  <c r="AO47" i="1"/>
  <c r="AM36" i="10"/>
  <c r="AO39" i="1"/>
  <c r="BS39" i="1" s="1"/>
  <c r="L728" i="4" s="1"/>
  <c r="AM28" i="10"/>
  <c r="AO31" i="1"/>
  <c r="BS31" i="1" s="1"/>
  <c r="L720" i="4" s="1"/>
  <c r="AM20" i="10"/>
  <c r="AO23" i="1"/>
  <c r="BS23" i="1" s="1"/>
  <c r="L712" i="4" s="1"/>
  <c r="AM12" i="10"/>
  <c r="AO15" i="1"/>
  <c r="BS15" i="1" s="1"/>
  <c r="L704" i="4" s="1"/>
  <c r="AM53" i="10"/>
  <c r="AM21" i="10"/>
  <c r="T34" i="10"/>
  <c r="U34" i="10" s="1"/>
  <c r="AO74" i="10"/>
  <c r="AQ77" i="1"/>
  <c r="BU77" i="1" s="1"/>
  <c r="L904" i="4" s="1"/>
  <c r="AO66" i="10"/>
  <c r="AQ69" i="1"/>
  <c r="BU69" i="1" s="1"/>
  <c r="L896" i="4" s="1"/>
  <c r="AO57" i="10"/>
  <c r="AQ60" i="1"/>
  <c r="BU60" i="1" s="1"/>
  <c r="L887" i="4" s="1"/>
  <c r="AO49" i="10"/>
  <c r="AQ52" i="1"/>
  <c r="AO41" i="10"/>
  <c r="AQ44" i="1"/>
  <c r="BU44" i="1" s="1"/>
  <c r="L871" i="4" s="1"/>
  <c r="AO33" i="10"/>
  <c r="AQ36" i="1"/>
  <c r="BU36" i="1" s="1"/>
  <c r="L863" i="4" s="1"/>
  <c r="AO25" i="10"/>
  <c r="AQ28" i="1"/>
  <c r="BU28" i="1" s="1"/>
  <c r="L855" i="4" s="1"/>
  <c r="AO17" i="10"/>
  <c r="AQ20" i="1"/>
  <c r="BU20" i="1" s="1"/>
  <c r="L847" i="4" s="1"/>
  <c r="AO75" i="10"/>
  <c r="AO43" i="10"/>
  <c r="AO11" i="10"/>
  <c r="M615" i="4"/>
  <c r="Q615" i="4" s="1"/>
  <c r="P615" i="4"/>
  <c r="M590" i="4"/>
  <c r="Q590" i="4" s="1"/>
  <c r="P590" i="4"/>
  <c r="T75" i="10"/>
  <c r="AO78" i="1"/>
  <c r="BS78" i="1" s="1"/>
  <c r="L767" i="4" s="1"/>
  <c r="U50" i="10"/>
  <c r="AO53" i="1"/>
  <c r="BS53" i="1" s="1"/>
  <c r="L742" i="4" s="1"/>
  <c r="AO31" i="10"/>
  <c r="AQ34" i="1"/>
  <c r="BU34" i="1" s="1"/>
  <c r="L861" i="4" s="1"/>
  <c r="M622" i="4"/>
  <c r="Q622" i="4" s="1"/>
  <c r="P622" i="4"/>
  <c r="AK51" i="10"/>
  <c r="AM54" i="1"/>
  <c r="BQ54" i="1" s="1"/>
  <c r="L605" i="4" s="1"/>
  <c r="AK35" i="10"/>
  <c r="AM38" i="1"/>
  <c r="BQ38" i="1" s="1"/>
  <c r="L589" i="4" s="1"/>
  <c r="Q11" i="10"/>
  <c r="AM14" i="1"/>
  <c r="BQ14" i="1" s="1"/>
  <c r="L565" i="4" s="1"/>
  <c r="T33" i="10"/>
  <c r="AO36" i="1"/>
  <c r="BS36" i="1" s="1"/>
  <c r="L725" i="4" s="1"/>
  <c r="AO54" i="10"/>
  <c r="AQ57" i="1"/>
  <c r="BU57" i="1" s="1"/>
  <c r="L884" i="4" s="1"/>
  <c r="AO46" i="10"/>
  <c r="BF49" i="1"/>
  <c r="BU49" i="1" s="1"/>
  <c r="L876" i="4" s="1"/>
  <c r="AO30" i="10"/>
  <c r="AQ33" i="1"/>
  <c r="BU33" i="1" s="1"/>
  <c r="L860" i="4" s="1"/>
  <c r="AK20" i="10"/>
  <c r="AK75" i="10"/>
  <c r="AM78" i="1"/>
  <c r="BQ78" i="1" s="1"/>
  <c r="L629" i="4" s="1"/>
  <c r="AK59" i="10"/>
  <c r="AM62" i="1"/>
  <c r="BQ62" i="1" s="1"/>
  <c r="L613" i="4" s="1"/>
  <c r="AK42" i="10"/>
  <c r="AM45" i="1"/>
  <c r="BQ45" i="1" s="1"/>
  <c r="L596" i="4" s="1"/>
  <c r="AK34" i="10"/>
  <c r="AM37" i="1"/>
  <c r="BQ37" i="1" s="1"/>
  <c r="L588" i="4" s="1"/>
  <c r="AK26" i="10"/>
  <c r="AM29" i="1"/>
  <c r="BQ29" i="1" s="1"/>
  <c r="L580" i="4" s="1"/>
  <c r="T73" i="10"/>
  <c r="AO76" i="1"/>
  <c r="BS76" i="1" s="1"/>
  <c r="L765" i="4" s="1"/>
  <c r="M740" i="4"/>
  <c r="Q740" i="4" s="1"/>
  <c r="P740" i="4"/>
  <c r="M708" i="4"/>
  <c r="Q708" i="4" s="1"/>
  <c r="P708" i="4"/>
  <c r="T74" i="10"/>
  <c r="U74" i="10" s="1"/>
  <c r="AO78" i="10"/>
  <c r="AQ81" i="1"/>
  <c r="BU81" i="1" s="1"/>
  <c r="L908" i="4" s="1"/>
  <c r="AO70" i="10"/>
  <c r="AQ73" i="1"/>
  <c r="BU73" i="1" s="1"/>
  <c r="L900" i="4" s="1"/>
  <c r="AO62" i="10"/>
  <c r="AQ65" i="1"/>
  <c r="M851" i="4"/>
  <c r="Q851" i="4" s="1"/>
  <c r="P851" i="4"/>
  <c r="AK44" i="10"/>
  <c r="AK74" i="10"/>
  <c r="AM77" i="1"/>
  <c r="BQ77" i="1" s="1"/>
  <c r="L628" i="4" s="1"/>
  <c r="AK41" i="10"/>
  <c r="AM44" i="1"/>
  <c r="BQ44" i="1" s="1"/>
  <c r="L595" i="4" s="1"/>
  <c r="M764" i="4"/>
  <c r="Q764" i="4" s="1"/>
  <c r="P764" i="4"/>
  <c r="AM47" i="10"/>
  <c r="AO50" i="1"/>
  <c r="BS50" i="1" s="1"/>
  <c r="L739" i="4" s="1"/>
  <c r="AM31" i="10"/>
  <c r="AO34" i="1"/>
  <c r="BS34" i="1" s="1"/>
  <c r="L723" i="4" s="1"/>
  <c r="M899" i="4"/>
  <c r="Q899" i="4" s="1"/>
  <c r="P899" i="4"/>
  <c r="AO36" i="10"/>
  <c r="AQ39" i="1"/>
  <c r="BU39" i="1" s="1"/>
  <c r="L866" i="4" s="1"/>
  <c r="AO20" i="10"/>
  <c r="AQ23" i="1"/>
  <c r="BU23" i="1" s="1"/>
  <c r="L850" i="4" s="1"/>
  <c r="AO53" i="10"/>
  <c r="M61" i="10"/>
  <c r="AK64" i="1" s="1"/>
  <c r="BO64" i="1" s="1"/>
  <c r="AJ64" i="1"/>
  <c r="BN64" i="1" s="1"/>
  <c r="AK73" i="10"/>
  <c r="AM76" i="1"/>
  <c r="BQ76" i="1" s="1"/>
  <c r="L627" i="4" s="1"/>
  <c r="AK56" i="10"/>
  <c r="AM59" i="1"/>
  <c r="BQ59" i="1" s="1"/>
  <c r="L610" i="4" s="1"/>
  <c r="M578" i="4"/>
  <c r="Q578" i="4" s="1"/>
  <c r="P578" i="4"/>
  <c r="M746" i="4"/>
  <c r="Q746" i="4" s="1"/>
  <c r="P746" i="4"/>
  <c r="M722" i="4"/>
  <c r="Q722" i="4" s="1"/>
  <c r="P722" i="4"/>
  <c r="M706" i="4"/>
  <c r="Q706" i="4" s="1"/>
  <c r="P706" i="4"/>
  <c r="AO68" i="10"/>
  <c r="AQ71" i="1"/>
  <c r="BU71" i="1" s="1"/>
  <c r="L898" i="4" s="1"/>
  <c r="P881" i="4"/>
  <c r="M881" i="4"/>
  <c r="Q881" i="4" s="1"/>
  <c r="P857" i="4"/>
  <c r="M857" i="4"/>
  <c r="Q857" i="4" s="1"/>
  <c r="AO51" i="10"/>
  <c r="AG59" i="10"/>
  <c r="AI62" i="1"/>
  <c r="BM62" i="1" s="1"/>
  <c r="M46" i="10"/>
  <c r="AY49" i="1"/>
  <c r="BN49" i="1" s="1"/>
  <c r="AK60" i="10"/>
  <c r="AK28" i="10"/>
  <c r="AK77" i="10"/>
  <c r="M632" i="4"/>
  <c r="Q632" i="4" s="1"/>
  <c r="P632" i="4"/>
  <c r="M624" i="4"/>
  <c r="Q624" i="4" s="1"/>
  <c r="P624" i="4"/>
  <c r="AK62" i="10"/>
  <c r="AM65" i="1"/>
  <c r="AK53" i="10"/>
  <c r="AM56" i="1"/>
  <c r="BQ56" i="1" s="1"/>
  <c r="L607" i="4" s="1"/>
  <c r="AK45" i="10"/>
  <c r="AM48" i="1"/>
  <c r="AK37" i="10"/>
  <c r="AM40" i="1"/>
  <c r="BQ40" i="1" s="1"/>
  <c r="L591" i="4" s="1"/>
  <c r="M583" i="4"/>
  <c r="Q583" i="4" s="1"/>
  <c r="P583" i="4"/>
  <c r="Q21" i="10"/>
  <c r="AN24" i="1" s="1"/>
  <c r="BR24" i="1" s="1"/>
  <c r="L644" i="4" s="1"/>
  <c r="AM24" i="1"/>
  <c r="BQ24" i="1" s="1"/>
  <c r="L575" i="4" s="1"/>
  <c r="AK13" i="10"/>
  <c r="AM16" i="1"/>
  <c r="BQ16" i="1" s="1"/>
  <c r="L567" i="4" s="1"/>
  <c r="AM76" i="10"/>
  <c r="AO79" i="1"/>
  <c r="BS79" i="1" s="1"/>
  <c r="L768" i="4" s="1"/>
  <c r="AM68" i="10"/>
  <c r="AO71" i="1"/>
  <c r="BS71" i="1" s="1"/>
  <c r="L760" i="4" s="1"/>
  <c r="AM60" i="10"/>
  <c r="AO63" i="1"/>
  <c r="BS63" i="1" s="1"/>
  <c r="L752" i="4" s="1"/>
  <c r="T51" i="10"/>
  <c r="AO54" i="1"/>
  <c r="BS54" i="1" s="1"/>
  <c r="L743" i="4" s="1"/>
  <c r="T43" i="10"/>
  <c r="AO46" i="1"/>
  <c r="T35" i="10"/>
  <c r="AO38" i="1"/>
  <c r="BS38" i="1" s="1"/>
  <c r="L727" i="4" s="1"/>
  <c r="T27" i="10"/>
  <c r="AO30" i="1"/>
  <c r="BS30" i="1" s="1"/>
  <c r="L719" i="4" s="1"/>
  <c r="T19" i="10"/>
  <c r="AO22" i="1"/>
  <c r="BS22" i="1" s="1"/>
  <c r="L711" i="4" s="1"/>
  <c r="AN11" i="10"/>
  <c r="AO14" i="1"/>
  <c r="BS14" i="1" s="1"/>
  <c r="L703" i="4" s="1"/>
  <c r="AM51" i="10"/>
  <c r="AM19" i="10"/>
  <c r="T26" i="10"/>
  <c r="AO73" i="10"/>
  <c r="AQ76" i="1"/>
  <c r="BU76" i="1" s="1"/>
  <c r="L903" i="4" s="1"/>
  <c r="AO65" i="10"/>
  <c r="AQ68" i="1"/>
  <c r="BU68" i="1" s="1"/>
  <c r="L895" i="4" s="1"/>
  <c r="AO56" i="10"/>
  <c r="AQ59" i="1"/>
  <c r="BU59" i="1" s="1"/>
  <c r="L886" i="4" s="1"/>
  <c r="AO48" i="10"/>
  <c r="AQ51" i="1"/>
  <c r="BU51" i="1" s="1"/>
  <c r="L878" i="4" s="1"/>
  <c r="AO40" i="10"/>
  <c r="BF43" i="1"/>
  <c r="BU43" i="1" s="1"/>
  <c r="L870" i="4" s="1"/>
  <c r="AO32" i="10"/>
  <c r="AQ35" i="1"/>
  <c r="BU35" i="1" s="1"/>
  <c r="L862" i="4" s="1"/>
  <c r="AO24" i="10"/>
  <c r="AQ27" i="1"/>
  <c r="BU27" i="1" s="1"/>
  <c r="L854" i="4" s="1"/>
  <c r="AO16" i="10"/>
  <c r="AQ19" i="1"/>
  <c r="BU19" i="1" s="1"/>
  <c r="L846" i="4" s="1"/>
  <c r="AO69" i="10"/>
  <c r="AO37" i="10"/>
  <c r="AN53" i="10"/>
  <c r="U53" i="10"/>
  <c r="U45" i="10"/>
  <c r="AN45" i="10"/>
  <c r="U29" i="10"/>
  <c r="AN29" i="10"/>
  <c r="AN21" i="10"/>
  <c r="U21" i="10"/>
  <c r="AN13" i="10"/>
  <c r="U13" i="10"/>
  <c r="U69" i="10"/>
  <c r="AN69" i="10"/>
  <c r="U61" i="10"/>
  <c r="AM74" i="10"/>
  <c r="AM66" i="10"/>
  <c r="AM50" i="10"/>
  <c r="AM42" i="10"/>
  <c r="AM34" i="10"/>
  <c r="AM26" i="10"/>
  <c r="AM18" i="10"/>
  <c r="T10" i="10"/>
  <c r="AP13" i="1" s="1"/>
  <c r="T71" i="10"/>
  <c r="AP74" i="1" s="1"/>
  <c r="BT74" i="1" s="1"/>
  <c r="T63" i="10"/>
  <c r="AP66" i="1" s="1"/>
  <c r="BT66" i="1" s="1"/>
  <c r="T55" i="10"/>
  <c r="AP58" i="1" s="1"/>
  <c r="BT58" i="1" s="1"/>
  <c r="T47" i="10"/>
  <c r="AP50" i="1" s="1"/>
  <c r="BT50" i="1" s="1"/>
  <c r="T39" i="10"/>
  <c r="AP42" i="1" s="1"/>
  <c r="BT42" i="1" s="1"/>
  <c r="T31" i="10"/>
  <c r="AP34" i="1" s="1"/>
  <c r="BT34" i="1" s="1"/>
  <c r="T23" i="10"/>
  <c r="AP26" i="1" s="1"/>
  <c r="BT26" i="1" s="1"/>
  <c r="T15" i="10"/>
  <c r="AP18" i="1" s="1"/>
  <c r="BT18" i="1" s="1"/>
  <c r="T56" i="10"/>
  <c r="T24" i="10"/>
  <c r="AM73" i="10"/>
  <c r="AM65" i="10"/>
  <c r="AM57" i="10"/>
  <c r="AM49" i="10"/>
  <c r="AM41" i="10"/>
  <c r="AM33" i="10"/>
  <c r="AM25" i="10"/>
  <c r="AM17" i="10"/>
  <c r="T78" i="10"/>
  <c r="T70" i="10"/>
  <c r="T62" i="10"/>
  <c r="U62" i="10" s="1"/>
  <c r="T54" i="10"/>
  <c r="T46" i="10"/>
  <c r="T38" i="10"/>
  <c r="T30" i="10"/>
  <c r="T22" i="10"/>
  <c r="U22" i="10" s="1"/>
  <c r="T14" i="10"/>
  <c r="U75" i="10"/>
  <c r="U67" i="10"/>
  <c r="U51" i="10"/>
  <c r="U43" i="10"/>
  <c r="U35" i="10"/>
  <c r="U19" i="10"/>
  <c r="U11" i="10"/>
  <c r="T72" i="10"/>
  <c r="T40" i="10"/>
  <c r="U40" i="10" s="1"/>
  <c r="AM72" i="10"/>
  <c r="AM64" i="10"/>
  <c r="AM56" i="10"/>
  <c r="AM48" i="10"/>
  <c r="AM40" i="10"/>
  <c r="AM32" i="10"/>
  <c r="AM24" i="10"/>
  <c r="AM16" i="10"/>
  <c r="T48" i="10"/>
  <c r="T16" i="10"/>
  <c r="T76" i="10"/>
  <c r="T68" i="10"/>
  <c r="T60" i="10"/>
  <c r="T52" i="10"/>
  <c r="T44" i="10"/>
  <c r="U44" i="10" s="1"/>
  <c r="T36" i="10"/>
  <c r="T28" i="10"/>
  <c r="T20" i="10"/>
  <c r="T12" i="10"/>
  <c r="U65" i="10"/>
  <c r="U57" i="10"/>
  <c r="U49" i="10"/>
  <c r="U41" i="10"/>
  <c r="U33" i="10"/>
  <c r="U25" i="10"/>
  <c r="U17" i="10"/>
  <c r="T64" i="10"/>
  <c r="T32" i="10"/>
  <c r="AM78" i="10"/>
  <c r="AM70" i="10"/>
  <c r="AM62" i="10"/>
  <c r="AM54" i="10"/>
  <c r="AM46" i="10"/>
  <c r="AM38" i="10"/>
  <c r="AM30" i="10"/>
  <c r="AM22" i="10"/>
  <c r="AM14" i="10"/>
  <c r="R30" i="10"/>
  <c r="AL30" i="10"/>
  <c r="R22" i="10"/>
  <c r="AL22" i="10"/>
  <c r="R21" i="10"/>
  <c r="AL76" i="10"/>
  <c r="R76" i="10"/>
  <c r="AL52" i="10"/>
  <c r="R52" i="10"/>
  <c r="AK11" i="10"/>
  <c r="R11" i="10"/>
  <c r="Q51" i="10"/>
  <c r="R71" i="10"/>
  <c r="N61" i="10"/>
  <c r="L824" i="4" l="1"/>
  <c r="U66" i="1"/>
  <c r="M719" i="4"/>
  <c r="Q719" i="4" s="1"/>
  <c r="P719" i="4"/>
  <c r="P627" i="4"/>
  <c r="M627" i="4"/>
  <c r="Q627" i="4" s="1"/>
  <c r="P860" i="4"/>
  <c r="M860" i="4"/>
  <c r="Q860" i="4" s="1"/>
  <c r="P769" i="4"/>
  <c r="M769" i="4"/>
  <c r="Q769" i="4" s="1"/>
  <c r="M758" i="4"/>
  <c r="Q758" i="4" s="1"/>
  <c r="P758" i="4"/>
  <c r="P848" i="4"/>
  <c r="M848" i="4"/>
  <c r="Q848" i="4" s="1"/>
  <c r="M593" i="4"/>
  <c r="Q593" i="4" s="1"/>
  <c r="P593" i="4"/>
  <c r="P844" i="4"/>
  <c r="M844" i="4"/>
  <c r="Q844" i="4" s="1"/>
  <c r="M846" i="4"/>
  <c r="Q846" i="4" s="1"/>
  <c r="P846" i="4"/>
  <c r="AN26" i="10"/>
  <c r="AP29" i="1"/>
  <c r="BT29" i="1" s="1"/>
  <c r="M596" i="4"/>
  <c r="Q596" i="4" s="1"/>
  <c r="P596" i="4"/>
  <c r="AL11" i="10"/>
  <c r="AN14" i="1"/>
  <c r="BR14" i="1" s="1"/>
  <c r="L634" i="4" s="1"/>
  <c r="M858" i="4"/>
  <c r="Q858" i="4" s="1"/>
  <c r="P858" i="4"/>
  <c r="M900" i="4"/>
  <c r="Q900" i="4" s="1"/>
  <c r="P900" i="4"/>
  <c r="M744" i="4"/>
  <c r="Q744" i="4" s="1"/>
  <c r="P744" i="4"/>
  <c r="M581" i="4"/>
  <c r="Q581" i="4" s="1"/>
  <c r="P581" i="4"/>
  <c r="M759" i="4"/>
  <c r="Q759" i="4" s="1"/>
  <c r="P759" i="4"/>
  <c r="P571" i="4"/>
  <c r="M571" i="4"/>
  <c r="Q571" i="4" s="1"/>
  <c r="M757" i="4"/>
  <c r="Q757" i="4" s="1"/>
  <c r="P757" i="4"/>
  <c r="P901" i="4"/>
  <c r="M901" i="4"/>
  <c r="Q901" i="4" s="1"/>
  <c r="BM49" i="1"/>
  <c r="AN18" i="10"/>
  <c r="AP21" i="1"/>
  <c r="BT21" i="1" s="1"/>
  <c r="M630" i="4"/>
  <c r="Q630" i="4" s="1"/>
  <c r="P630" i="4"/>
  <c r="AN36" i="10"/>
  <c r="AP39" i="1"/>
  <c r="BT39" i="1" s="1"/>
  <c r="AN40" i="10"/>
  <c r="BE43" i="1"/>
  <c r="BT43" i="1" s="1"/>
  <c r="AN54" i="10"/>
  <c r="AP57" i="1"/>
  <c r="BT57" i="1" s="1"/>
  <c r="L784" i="4"/>
  <c r="U26" i="1"/>
  <c r="AN61" i="10"/>
  <c r="M854" i="4"/>
  <c r="Q854" i="4" s="1"/>
  <c r="P854" i="4"/>
  <c r="M886" i="4"/>
  <c r="Q886" i="4" s="1"/>
  <c r="P886" i="4"/>
  <c r="AN35" i="10"/>
  <c r="AP38" i="1"/>
  <c r="BT38" i="1" s="1"/>
  <c r="L477" i="4"/>
  <c r="S64" i="1"/>
  <c r="M723" i="4"/>
  <c r="Q723" i="4" s="1"/>
  <c r="P723" i="4"/>
  <c r="M628" i="4"/>
  <c r="Q628" i="4" s="1"/>
  <c r="P628" i="4"/>
  <c r="P765" i="4"/>
  <c r="M765" i="4"/>
  <c r="Q765" i="4" s="1"/>
  <c r="M613" i="4"/>
  <c r="Q613" i="4" s="1"/>
  <c r="P613" i="4"/>
  <c r="M871" i="4"/>
  <c r="Q871" i="4" s="1"/>
  <c r="P871" i="4"/>
  <c r="P904" i="4"/>
  <c r="M904" i="4"/>
  <c r="Q904" i="4" s="1"/>
  <c r="M731" i="4"/>
  <c r="Q731" i="4" s="1"/>
  <c r="P731" i="4"/>
  <c r="M620" i="4"/>
  <c r="Q620" i="4" s="1"/>
  <c r="P620" i="4"/>
  <c r="AN17" i="10"/>
  <c r="AP20" i="1"/>
  <c r="BT20" i="1" s="1"/>
  <c r="AN67" i="10"/>
  <c r="AP70" i="1"/>
  <c r="BT70" i="1" s="1"/>
  <c r="M713" i="4"/>
  <c r="Q713" i="4" s="1"/>
  <c r="P713" i="4"/>
  <c r="M745" i="4"/>
  <c r="Q745" i="4" s="1"/>
  <c r="P745" i="4"/>
  <c r="AN65" i="10"/>
  <c r="AP68" i="1"/>
  <c r="BT68" i="1" s="1"/>
  <c r="M710" i="4"/>
  <c r="Q710" i="4" s="1"/>
  <c r="P710" i="4"/>
  <c r="M699" i="4"/>
  <c r="Q699" i="4" s="1"/>
  <c r="P699" i="4"/>
  <c r="M565" i="4"/>
  <c r="Q565" i="4" s="1"/>
  <c r="P565" i="4"/>
  <c r="M694" i="4"/>
  <c r="Q694" i="4" s="1"/>
  <c r="P694" i="4"/>
  <c r="AN20" i="10"/>
  <c r="AP23" i="1"/>
  <c r="BT23" i="1" s="1"/>
  <c r="AN16" i="10"/>
  <c r="AP19" i="1"/>
  <c r="BT19" i="1" s="1"/>
  <c r="AN38" i="10"/>
  <c r="AP41" i="1"/>
  <c r="BT41" i="1" s="1"/>
  <c r="AN27" i="10"/>
  <c r="AP30" i="1"/>
  <c r="BT30" i="1" s="1"/>
  <c r="M595" i="4"/>
  <c r="Q595" i="4" s="1"/>
  <c r="P595" i="4"/>
  <c r="P707" i="4"/>
  <c r="M707" i="4"/>
  <c r="Q707" i="4" s="1"/>
  <c r="M705" i="4"/>
  <c r="Q705" i="4" s="1"/>
  <c r="P705" i="4"/>
  <c r="AN48" i="10"/>
  <c r="AP51" i="1"/>
  <c r="BT51" i="1" s="1"/>
  <c r="M727" i="4"/>
  <c r="Q727" i="4" s="1"/>
  <c r="P727" i="4"/>
  <c r="M589" i="4"/>
  <c r="Q589" i="4" s="1"/>
  <c r="P589" i="4"/>
  <c r="M890" i="4"/>
  <c r="Q890" i="4" s="1"/>
  <c r="P890" i="4"/>
  <c r="M856" i="4"/>
  <c r="Q856" i="4" s="1"/>
  <c r="P856" i="4"/>
  <c r="M601" i="4"/>
  <c r="Q601" i="4" s="1"/>
  <c r="P601" i="4"/>
  <c r="P591" i="4"/>
  <c r="M591" i="4"/>
  <c r="Q591" i="4" s="1"/>
  <c r="P908" i="4"/>
  <c r="M908" i="4"/>
  <c r="Q908" i="4" s="1"/>
  <c r="P884" i="4"/>
  <c r="M884" i="4"/>
  <c r="Q884" i="4" s="1"/>
  <c r="M605" i="4"/>
  <c r="Q605" i="4" s="1"/>
  <c r="P605" i="4"/>
  <c r="M767" i="4"/>
  <c r="Q767" i="4" s="1"/>
  <c r="P767" i="4"/>
  <c r="P720" i="4"/>
  <c r="M720" i="4"/>
  <c r="Q720" i="4" s="1"/>
  <c r="M753" i="4"/>
  <c r="Q753" i="4" s="1"/>
  <c r="P753" i="4"/>
  <c r="M576" i="4"/>
  <c r="Q576" i="4" s="1"/>
  <c r="P576" i="4"/>
  <c r="M906" i="4"/>
  <c r="Q906" i="4" s="1"/>
  <c r="P906" i="4"/>
  <c r="P852" i="4"/>
  <c r="M852" i="4"/>
  <c r="Q852" i="4" s="1"/>
  <c r="P717" i="4"/>
  <c r="M717" i="4"/>
  <c r="Q717" i="4" s="1"/>
  <c r="M877" i="4"/>
  <c r="Q877" i="4" s="1"/>
  <c r="P877" i="4"/>
  <c r="P864" i="4"/>
  <c r="M864" i="4"/>
  <c r="Q864" i="4" s="1"/>
  <c r="L782" i="4"/>
  <c r="U24" i="1"/>
  <c r="L814" i="4"/>
  <c r="U56" i="1"/>
  <c r="M577" i="4"/>
  <c r="Q577" i="4" s="1"/>
  <c r="P577" i="4"/>
  <c r="M609" i="4"/>
  <c r="Q609" i="4" s="1"/>
  <c r="P609" i="4"/>
  <c r="M755" i="4"/>
  <c r="Q755" i="4" s="1"/>
  <c r="P755" i="4"/>
  <c r="M594" i="4"/>
  <c r="Q594" i="4" s="1"/>
  <c r="P594" i="4"/>
  <c r="M579" i="4"/>
  <c r="Q579" i="4" s="1"/>
  <c r="P579" i="4"/>
  <c r="M733" i="4"/>
  <c r="Q733" i="4" s="1"/>
  <c r="P733" i="4"/>
  <c r="M853" i="4"/>
  <c r="Q853" i="4" s="1"/>
  <c r="P853" i="4"/>
  <c r="U18" i="10"/>
  <c r="M885" i="4"/>
  <c r="Q885" i="4" s="1"/>
  <c r="P885" i="4"/>
  <c r="L803" i="4"/>
  <c r="U45" i="1"/>
  <c r="M575" i="4"/>
  <c r="Q575" i="4" s="1"/>
  <c r="P575" i="4"/>
  <c r="M704" i="4"/>
  <c r="Q704" i="4" s="1"/>
  <c r="P704" i="4"/>
  <c r="M604" i="4"/>
  <c r="Q604" i="4" s="1"/>
  <c r="P604" i="4"/>
  <c r="M842" i="4"/>
  <c r="Q842" i="4" s="1"/>
  <c r="P842" i="4"/>
  <c r="M766" i="4"/>
  <c r="Q766" i="4" s="1"/>
  <c r="P766" i="4"/>
  <c r="M863" i="4"/>
  <c r="Q863" i="4" s="1"/>
  <c r="P863" i="4"/>
  <c r="L838" i="4"/>
  <c r="U80" i="1"/>
  <c r="M841" i="4"/>
  <c r="Q841" i="4" s="1"/>
  <c r="P841" i="4"/>
  <c r="L776" i="4"/>
  <c r="U18" i="1"/>
  <c r="M760" i="4"/>
  <c r="Q760" i="4" s="1"/>
  <c r="P760" i="4"/>
  <c r="M876" i="4"/>
  <c r="Q876" i="4" s="1"/>
  <c r="P876" i="4"/>
  <c r="M569" i="4"/>
  <c r="Q569" i="4" s="1"/>
  <c r="P569" i="4"/>
  <c r="M645" i="4"/>
  <c r="Q645" i="4" s="1"/>
  <c r="P645" i="4"/>
  <c r="M747" i="4"/>
  <c r="Q747" i="4" s="1"/>
  <c r="P747" i="4"/>
  <c r="AN25" i="10"/>
  <c r="AP28" i="1"/>
  <c r="BT28" i="1" s="1"/>
  <c r="M721" i="4"/>
  <c r="Q721" i="4" s="1"/>
  <c r="P721" i="4"/>
  <c r="AN41" i="10"/>
  <c r="AP44" i="1"/>
  <c r="BT44" i="1" s="1"/>
  <c r="M726" i="4"/>
  <c r="Q726" i="4" s="1"/>
  <c r="P726" i="4"/>
  <c r="AN76" i="10"/>
  <c r="AP79" i="1"/>
  <c r="BT79" i="1" s="1"/>
  <c r="M607" i="4"/>
  <c r="Q607" i="4" s="1"/>
  <c r="P607" i="4"/>
  <c r="P861" i="4"/>
  <c r="M861" i="4"/>
  <c r="Q861" i="4" s="1"/>
  <c r="P893" i="4"/>
  <c r="M893" i="4"/>
  <c r="Q893" i="4" s="1"/>
  <c r="M611" i="4"/>
  <c r="Q611" i="4" s="1"/>
  <c r="P611" i="4"/>
  <c r="AN59" i="10"/>
  <c r="AP62" i="1"/>
  <c r="BT62" i="1" s="1"/>
  <c r="L832" i="4"/>
  <c r="U74" i="1"/>
  <c r="AN28" i="10"/>
  <c r="AP31" i="1"/>
  <c r="BT31" i="1" s="1"/>
  <c r="AN46" i="10"/>
  <c r="BE49" i="1"/>
  <c r="BT49" i="1" s="1"/>
  <c r="M742" i="4"/>
  <c r="Q742" i="4" s="1"/>
  <c r="P742" i="4"/>
  <c r="M709" i="4"/>
  <c r="Q709" i="4" s="1"/>
  <c r="P709" i="4"/>
  <c r="L774" i="4"/>
  <c r="U16" i="1"/>
  <c r="M882" i="4"/>
  <c r="Q882" i="4" s="1"/>
  <c r="P882" i="4"/>
  <c r="AN44" i="10"/>
  <c r="AP47" i="1"/>
  <c r="AN72" i="10"/>
  <c r="AP75" i="1"/>
  <c r="BT75" i="1" s="1"/>
  <c r="AN62" i="10"/>
  <c r="AP65" i="1"/>
  <c r="M768" i="4"/>
  <c r="Q768" i="4" s="1"/>
  <c r="P768" i="4"/>
  <c r="M898" i="4"/>
  <c r="Q898" i="4" s="1"/>
  <c r="P898" i="4"/>
  <c r="N13" i="10"/>
  <c r="L800" i="4"/>
  <c r="U42" i="1"/>
  <c r="M862" i="4"/>
  <c r="Q862" i="4" s="1"/>
  <c r="P862" i="4"/>
  <c r="M739" i="4"/>
  <c r="Q739" i="4" s="1"/>
  <c r="P739" i="4"/>
  <c r="M580" i="4"/>
  <c r="Q580" i="4" s="1"/>
  <c r="P580" i="4"/>
  <c r="AN75" i="10"/>
  <c r="AP78" i="1"/>
  <c r="BT78" i="1" s="1"/>
  <c r="L822" i="4"/>
  <c r="U64" i="1"/>
  <c r="N38" i="10"/>
  <c r="L808" i="4"/>
  <c r="U50" i="1"/>
  <c r="AN77" i="10"/>
  <c r="M711" i="4"/>
  <c r="Q711" i="4" s="1"/>
  <c r="P711" i="4"/>
  <c r="M743" i="4"/>
  <c r="Q743" i="4" s="1"/>
  <c r="P743" i="4"/>
  <c r="M567" i="4"/>
  <c r="Q567" i="4" s="1"/>
  <c r="P567" i="4"/>
  <c r="M610" i="4"/>
  <c r="Q610" i="4" s="1"/>
  <c r="P610" i="4"/>
  <c r="AN74" i="10"/>
  <c r="AP77" i="1"/>
  <c r="BT77" i="1" s="1"/>
  <c r="M725" i="4"/>
  <c r="Q725" i="4" s="1"/>
  <c r="P725" i="4"/>
  <c r="M728" i="4"/>
  <c r="Q728" i="4" s="1"/>
  <c r="P728" i="4"/>
  <c r="P761" i="4"/>
  <c r="M761" i="4"/>
  <c r="Q761" i="4" s="1"/>
  <c r="M584" i="4"/>
  <c r="Q584" i="4" s="1"/>
  <c r="P584" i="4"/>
  <c r="M617" i="4"/>
  <c r="Q617" i="4" s="1"/>
  <c r="P617" i="4"/>
  <c r="M619" i="4"/>
  <c r="Q619" i="4" s="1"/>
  <c r="P619" i="4"/>
  <c r="M868" i="4"/>
  <c r="Q868" i="4" s="1"/>
  <c r="P868" i="4"/>
  <c r="M902" i="4"/>
  <c r="Q902" i="4" s="1"/>
  <c r="P902" i="4"/>
  <c r="M606" i="4"/>
  <c r="Q606" i="4" s="1"/>
  <c r="P606" i="4"/>
  <c r="P872" i="4"/>
  <c r="M872" i="4"/>
  <c r="Q872" i="4" s="1"/>
  <c r="L790" i="4"/>
  <c r="U32" i="1"/>
  <c r="M618" i="4"/>
  <c r="Q618" i="4" s="1"/>
  <c r="P618" i="4"/>
  <c r="N59" i="10"/>
  <c r="AK62" i="1"/>
  <c r="BO62" i="1" s="1"/>
  <c r="M763" i="4"/>
  <c r="Q763" i="4" s="1"/>
  <c r="P763" i="4"/>
  <c r="M715" i="4"/>
  <c r="Q715" i="4" s="1"/>
  <c r="P715" i="4"/>
  <c r="M621" i="4"/>
  <c r="Q621" i="4" s="1"/>
  <c r="P621" i="4"/>
  <c r="P749" i="4"/>
  <c r="M749" i="4"/>
  <c r="Q749" i="4" s="1"/>
  <c r="P869" i="4"/>
  <c r="M869" i="4"/>
  <c r="Q869" i="4" s="1"/>
  <c r="M718" i="4"/>
  <c r="Q718" i="4" s="1"/>
  <c r="P718" i="4"/>
  <c r="L811" i="4"/>
  <c r="U53" i="1"/>
  <c r="AL51" i="10"/>
  <c r="AN54" i="1"/>
  <c r="BR54" i="1" s="1"/>
  <c r="L674" i="4" s="1"/>
  <c r="AN12" i="10"/>
  <c r="AP15" i="1"/>
  <c r="BT15" i="1" s="1"/>
  <c r="AN30" i="10"/>
  <c r="AP33" i="1"/>
  <c r="BT33" i="1" s="1"/>
  <c r="AN56" i="10"/>
  <c r="AP59" i="1"/>
  <c r="BT59" i="1" s="1"/>
  <c r="M752" i="4"/>
  <c r="Q752" i="4" s="1"/>
  <c r="P752" i="4"/>
  <c r="M625" i="4"/>
  <c r="Q625" i="4" s="1"/>
  <c r="P625" i="4"/>
  <c r="M734" i="4"/>
  <c r="Q734" i="4" s="1"/>
  <c r="P734" i="4"/>
  <c r="P880" i="4"/>
  <c r="M880" i="4"/>
  <c r="Q880" i="4" s="1"/>
  <c r="L798" i="4"/>
  <c r="U40" i="1"/>
  <c r="M626" i="4"/>
  <c r="Q626" i="4" s="1"/>
  <c r="P626" i="4"/>
  <c r="M894" i="4"/>
  <c r="Q894" i="4" s="1"/>
  <c r="P894" i="4"/>
  <c r="M878" i="4"/>
  <c r="Q878" i="4" s="1"/>
  <c r="P878" i="4"/>
  <c r="M644" i="4"/>
  <c r="Q644" i="4" s="1"/>
  <c r="P644" i="4"/>
  <c r="P896" i="4"/>
  <c r="M896" i="4"/>
  <c r="Q896" i="4" s="1"/>
  <c r="M587" i="4"/>
  <c r="Q587" i="4" s="1"/>
  <c r="P587" i="4"/>
  <c r="L429" i="4"/>
  <c r="S16" i="1"/>
  <c r="P712" i="4"/>
  <c r="M712" i="4"/>
  <c r="Q712" i="4" s="1"/>
  <c r="P845" i="4"/>
  <c r="M845" i="4"/>
  <c r="Q845" i="4" s="1"/>
  <c r="L454" i="4"/>
  <c r="S41" i="1"/>
  <c r="M586" i="4"/>
  <c r="Q586" i="4" s="1"/>
  <c r="P586" i="4"/>
  <c r="L792" i="4"/>
  <c r="U34" i="1"/>
  <c r="P703" i="4"/>
  <c r="M703" i="4"/>
  <c r="Q703" i="4" s="1"/>
  <c r="N46" i="10"/>
  <c r="AZ49" i="1"/>
  <c r="BO49" i="1" s="1"/>
  <c r="AN73" i="10"/>
  <c r="AP76" i="1"/>
  <c r="BT76" i="1" s="1"/>
  <c r="AN52" i="10"/>
  <c r="AP55" i="1"/>
  <c r="BT55" i="1" s="1"/>
  <c r="AN70" i="10"/>
  <c r="AP73" i="1"/>
  <c r="BT73" i="1" s="1"/>
  <c r="M895" i="4"/>
  <c r="Q895" i="4" s="1"/>
  <c r="P895" i="4"/>
  <c r="AN43" i="10"/>
  <c r="AP46" i="1"/>
  <c r="M850" i="4"/>
  <c r="Q850" i="4" s="1"/>
  <c r="P850" i="4"/>
  <c r="M629" i="4"/>
  <c r="Q629" i="4" s="1"/>
  <c r="P629" i="4"/>
  <c r="M847" i="4"/>
  <c r="Q847" i="4" s="1"/>
  <c r="P847" i="4"/>
  <c r="AN34" i="10"/>
  <c r="AP37" i="1"/>
  <c r="BT37" i="1" s="1"/>
  <c r="AN32" i="10"/>
  <c r="AP35" i="1"/>
  <c r="BT35" i="1" s="1"/>
  <c r="AN60" i="10"/>
  <c r="AP63" i="1"/>
  <c r="BT63" i="1" s="1"/>
  <c r="AN14" i="10"/>
  <c r="AP17" i="1"/>
  <c r="BT17" i="1" s="1"/>
  <c r="AN78" i="10"/>
  <c r="AP81" i="1"/>
  <c r="BT81" i="1" s="1"/>
  <c r="AN37" i="10"/>
  <c r="AL21" i="10"/>
  <c r="AN64" i="10"/>
  <c r="AP67" i="1"/>
  <c r="BT67" i="1" s="1"/>
  <c r="U73" i="10"/>
  <c r="AN68" i="10"/>
  <c r="AP71" i="1"/>
  <c r="BT71" i="1" s="1"/>
  <c r="U27" i="10"/>
  <c r="AN22" i="10"/>
  <c r="AP25" i="1"/>
  <c r="BT25" i="1" s="1"/>
  <c r="AN24" i="10"/>
  <c r="AP27" i="1"/>
  <c r="BT27" i="1" s="1"/>
  <c r="L816" i="4"/>
  <c r="U58" i="1"/>
  <c r="U77" i="10"/>
  <c r="U37" i="10"/>
  <c r="M870" i="4"/>
  <c r="Q870" i="4" s="1"/>
  <c r="P870" i="4"/>
  <c r="M903" i="4"/>
  <c r="Q903" i="4" s="1"/>
  <c r="P903" i="4"/>
  <c r="AN19" i="10"/>
  <c r="AP22" i="1"/>
  <c r="BT22" i="1" s="1"/>
  <c r="AN51" i="10"/>
  <c r="AP54" i="1"/>
  <c r="BT54" i="1" s="1"/>
  <c r="M866" i="4"/>
  <c r="Q866" i="4" s="1"/>
  <c r="P866" i="4"/>
  <c r="M588" i="4"/>
  <c r="Q588" i="4" s="1"/>
  <c r="P588" i="4"/>
  <c r="AN33" i="10"/>
  <c r="AP36" i="1"/>
  <c r="BT36" i="1" s="1"/>
  <c r="M855" i="4"/>
  <c r="Q855" i="4" s="1"/>
  <c r="P855" i="4"/>
  <c r="M887" i="4"/>
  <c r="Q887" i="4" s="1"/>
  <c r="P887" i="4"/>
  <c r="L830" i="4"/>
  <c r="U72" i="1"/>
  <c r="M653" i="4"/>
  <c r="Q653" i="4" s="1"/>
  <c r="P653" i="4"/>
  <c r="AN66" i="10"/>
  <c r="AP69" i="1"/>
  <c r="BT69" i="1" s="1"/>
  <c r="AN49" i="10"/>
  <c r="AP52" i="1"/>
  <c r="P675" i="4"/>
  <c r="M675" i="4"/>
  <c r="Q675" i="4" s="1"/>
  <c r="P729" i="4"/>
  <c r="M729" i="4"/>
  <c r="Q729" i="4" s="1"/>
  <c r="AN57" i="10"/>
  <c r="AP60" i="1"/>
  <c r="BT60" i="1" s="1"/>
  <c r="M751" i="4"/>
  <c r="Q751" i="4" s="1"/>
  <c r="P751" i="4"/>
  <c r="U26" i="10"/>
  <c r="U30" i="10"/>
  <c r="U68" i="10"/>
  <c r="U12" i="10"/>
  <c r="U16" i="10"/>
  <c r="U70" i="10"/>
  <c r="U20" i="10"/>
  <c r="U15" i="10"/>
  <c r="AN15" i="10"/>
  <c r="U10" i="10"/>
  <c r="AN10" i="10"/>
  <c r="U48" i="10"/>
  <c r="U78" i="10"/>
  <c r="U46" i="10"/>
  <c r="U47" i="10"/>
  <c r="AN47" i="10"/>
  <c r="U55" i="10"/>
  <c r="AN55" i="10"/>
  <c r="U64" i="10"/>
  <c r="U71" i="10"/>
  <c r="AN71" i="10"/>
  <c r="U38" i="10"/>
  <c r="U28" i="10"/>
  <c r="U23" i="10"/>
  <c r="AN23" i="10"/>
  <c r="U56" i="10"/>
  <c r="U72" i="10"/>
  <c r="U54" i="10"/>
  <c r="U39" i="10"/>
  <c r="AN39" i="10"/>
  <c r="U52" i="10"/>
  <c r="U14" i="10"/>
  <c r="U60" i="10"/>
  <c r="U63" i="10"/>
  <c r="AN63" i="10"/>
  <c r="U76" i="10"/>
  <c r="U36" i="10"/>
  <c r="U31" i="10"/>
  <c r="AN31" i="10"/>
  <c r="U24" i="10"/>
  <c r="U32" i="10"/>
  <c r="R51" i="10"/>
  <c r="K11" i="10"/>
  <c r="L11" i="10" s="1"/>
  <c r="AJ14" i="1" s="1"/>
  <c r="BN14" i="1" s="1"/>
  <c r="K12" i="10"/>
  <c r="K14" i="10"/>
  <c r="K15" i="10"/>
  <c r="K16" i="10"/>
  <c r="K17" i="10"/>
  <c r="K18" i="10"/>
  <c r="K19" i="10"/>
  <c r="K20" i="10"/>
  <c r="K21" i="10"/>
  <c r="L21" i="10" s="1"/>
  <c r="AJ24" i="1" s="1"/>
  <c r="BN24" i="1" s="1"/>
  <c r="K22" i="10"/>
  <c r="K23" i="10"/>
  <c r="K24" i="10"/>
  <c r="K25" i="10"/>
  <c r="K26" i="10"/>
  <c r="K27" i="10"/>
  <c r="K28" i="10"/>
  <c r="K29" i="10"/>
  <c r="K30" i="10"/>
  <c r="L30" i="10" s="1"/>
  <c r="AJ33" i="1" s="1"/>
  <c r="BN33" i="1" s="1"/>
  <c r="K31" i="10"/>
  <c r="K32" i="10"/>
  <c r="K33" i="10"/>
  <c r="K34" i="10"/>
  <c r="K35" i="10"/>
  <c r="K36" i="10"/>
  <c r="K37" i="10"/>
  <c r="K39" i="10"/>
  <c r="K40" i="10"/>
  <c r="K41" i="10"/>
  <c r="K42" i="10"/>
  <c r="K43" i="10"/>
  <c r="K44" i="10"/>
  <c r="K45" i="10"/>
  <c r="K47" i="10"/>
  <c r="K48" i="10"/>
  <c r="K49" i="10"/>
  <c r="K50" i="10"/>
  <c r="K51" i="10"/>
  <c r="L51" i="10" s="1"/>
  <c r="AJ54" i="1" s="1"/>
  <c r="BN54" i="1" s="1"/>
  <c r="K52" i="10"/>
  <c r="L52" i="10" s="1"/>
  <c r="AJ55" i="1" s="1"/>
  <c r="BN55" i="1" s="1"/>
  <c r="K53" i="10"/>
  <c r="K54" i="10"/>
  <c r="K55" i="10"/>
  <c r="K56" i="10"/>
  <c r="K57" i="10"/>
  <c r="K60" i="10"/>
  <c r="K62" i="10"/>
  <c r="K63" i="10"/>
  <c r="K64" i="10"/>
  <c r="K65" i="10"/>
  <c r="K66" i="10"/>
  <c r="K67" i="10"/>
  <c r="K68" i="10"/>
  <c r="K69" i="10"/>
  <c r="K70" i="10"/>
  <c r="K71" i="10"/>
  <c r="K72" i="10"/>
  <c r="K73" i="10"/>
  <c r="K74" i="10"/>
  <c r="K75" i="10"/>
  <c r="K76" i="10"/>
  <c r="K77" i="10"/>
  <c r="K78" i="10"/>
  <c r="K10" i="10"/>
  <c r="W1" i="10"/>
  <c r="W58" i="10" s="1"/>
  <c r="V2" i="10"/>
  <c r="L781" i="4" l="1"/>
  <c r="U23" i="1"/>
  <c r="M784" i="4"/>
  <c r="Q784" i="4" s="1"/>
  <c r="P784" i="4"/>
  <c r="M832" i="4"/>
  <c r="Q832" i="4" s="1"/>
  <c r="P832" i="4"/>
  <c r="L815" i="4"/>
  <c r="U57" i="1"/>
  <c r="M798" i="4"/>
  <c r="Q798" i="4" s="1"/>
  <c r="P798" i="4"/>
  <c r="L833" i="4"/>
  <c r="U75" i="1"/>
  <c r="L796" i="4"/>
  <c r="U38" i="1"/>
  <c r="L475" i="4"/>
  <c r="S62" i="1"/>
  <c r="M814" i="4"/>
  <c r="Q814" i="4" s="1"/>
  <c r="P814" i="4"/>
  <c r="L785" i="4"/>
  <c r="U27" i="1"/>
  <c r="L826" i="4"/>
  <c r="U68" i="1"/>
  <c r="L783" i="4"/>
  <c r="U25" i="1"/>
  <c r="L807" i="4"/>
  <c r="U49" i="1"/>
  <c r="L780" i="4"/>
  <c r="U22" i="1"/>
  <c r="M816" i="4"/>
  <c r="Q816" i="4" s="1"/>
  <c r="P816" i="4"/>
  <c r="L817" i="4"/>
  <c r="U59" i="1"/>
  <c r="L809" i="4"/>
  <c r="U51" i="1"/>
  <c r="L778" i="4"/>
  <c r="U20" i="1"/>
  <c r="L799" i="4"/>
  <c r="U41" i="1"/>
  <c r="L813" i="4"/>
  <c r="U55" i="1"/>
  <c r="L835" i="4"/>
  <c r="U77" i="1"/>
  <c r="M822" i="4"/>
  <c r="Q822" i="4" s="1"/>
  <c r="P822" i="4"/>
  <c r="L837" i="4"/>
  <c r="U79" i="1"/>
  <c r="L786" i="4"/>
  <c r="U28" i="1"/>
  <c r="L797" i="4"/>
  <c r="U39" i="1"/>
  <c r="M674" i="4"/>
  <c r="Q674" i="4" s="1"/>
  <c r="P674" i="4"/>
  <c r="M800" i="4"/>
  <c r="Q800" i="4" s="1"/>
  <c r="P800" i="4"/>
  <c r="M838" i="4"/>
  <c r="Q838" i="4" s="1"/>
  <c r="P838" i="4"/>
  <c r="L462" i="4"/>
  <c r="S49" i="1"/>
  <c r="L828" i="4"/>
  <c r="U70" i="1"/>
  <c r="L779" i="4"/>
  <c r="U21" i="1"/>
  <c r="L825" i="4"/>
  <c r="U67" i="1"/>
  <c r="M429" i="4"/>
  <c r="Q429" i="4" s="1"/>
  <c r="P429" i="4"/>
  <c r="L820" i="4"/>
  <c r="U62" i="1"/>
  <c r="L787" i="4"/>
  <c r="U29" i="1"/>
  <c r="L831" i="4"/>
  <c r="U73" i="1"/>
  <c r="M454" i="4"/>
  <c r="Q454" i="4" s="1"/>
  <c r="P454" i="4"/>
  <c r="M811" i="4"/>
  <c r="Q811" i="4" s="1"/>
  <c r="P811" i="4"/>
  <c r="M776" i="4"/>
  <c r="Q776" i="4" s="1"/>
  <c r="P776" i="4"/>
  <c r="L801" i="4"/>
  <c r="U43" i="1"/>
  <c r="L793" i="4"/>
  <c r="U35" i="1"/>
  <c r="L791" i="4"/>
  <c r="U33" i="1"/>
  <c r="L827" i="4"/>
  <c r="U69" i="1"/>
  <c r="L812" i="4"/>
  <c r="U54" i="1"/>
  <c r="L839" i="4"/>
  <c r="U81" i="1"/>
  <c r="L795" i="4"/>
  <c r="U37" i="1"/>
  <c r="L773" i="4"/>
  <c r="U15" i="1"/>
  <c r="M790" i="4"/>
  <c r="Q790" i="4" s="1"/>
  <c r="P790" i="4"/>
  <c r="L836" i="4"/>
  <c r="U78" i="1"/>
  <c r="L789" i="4"/>
  <c r="U31" i="1"/>
  <c r="M803" i="4"/>
  <c r="Q803" i="4" s="1"/>
  <c r="P803" i="4"/>
  <c r="L777" i="4"/>
  <c r="U19" i="1"/>
  <c r="M634" i="4"/>
  <c r="Q634" i="4" s="1"/>
  <c r="P634" i="4"/>
  <c r="L794" i="4"/>
  <c r="U36" i="1"/>
  <c r="L775" i="4"/>
  <c r="U17" i="1"/>
  <c r="L802" i="4"/>
  <c r="U44" i="1"/>
  <c r="L821" i="4"/>
  <c r="U63" i="1"/>
  <c r="P808" i="4"/>
  <c r="M808" i="4"/>
  <c r="Q808" i="4" s="1"/>
  <c r="L788" i="4"/>
  <c r="U30" i="1"/>
  <c r="M830" i="4"/>
  <c r="Q830" i="4" s="1"/>
  <c r="P830" i="4"/>
  <c r="M782" i="4"/>
  <c r="Q782" i="4" s="1"/>
  <c r="P782" i="4"/>
  <c r="L818" i="4"/>
  <c r="U60" i="1"/>
  <c r="L829" i="4"/>
  <c r="U71" i="1"/>
  <c r="L834" i="4"/>
  <c r="U76" i="1"/>
  <c r="M792" i="4"/>
  <c r="Q792" i="4" s="1"/>
  <c r="P792" i="4"/>
  <c r="M774" i="4"/>
  <c r="Q774" i="4" s="1"/>
  <c r="P774" i="4"/>
  <c r="M477" i="4"/>
  <c r="Q477" i="4" s="1"/>
  <c r="P477" i="4"/>
  <c r="P824" i="4"/>
  <c r="M824" i="4"/>
  <c r="Q824" i="4" s="1"/>
  <c r="S58" i="10"/>
  <c r="V58" i="10"/>
  <c r="N58" i="10"/>
  <c r="P58" i="10"/>
  <c r="L62" i="10"/>
  <c r="J62" i="10"/>
  <c r="J17" i="10"/>
  <c r="L17" i="10"/>
  <c r="J60" i="10"/>
  <c r="L60" i="10"/>
  <c r="AJ63" i="1" s="1"/>
  <c r="BN63" i="1" s="1"/>
  <c r="L16" i="10"/>
  <c r="J16" i="10"/>
  <c r="J57" i="10"/>
  <c r="L57" i="10"/>
  <c r="J49" i="10"/>
  <c r="L49" i="10"/>
  <c r="J75" i="10"/>
  <c r="L75" i="10"/>
  <c r="AJ78" i="1" s="1"/>
  <c r="BN78" i="1" s="1"/>
  <c r="J67" i="10"/>
  <c r="L67" i="10"/>
  <c r="AJ70" i="1" s="1"/>
  <c r="BN70" i="1" s="1"/>
  <c r="L56" i="10"/>
  <c r="J56" i="10"/>
  <c r="L48" i="10"/>
  <c r="J48" i="10"/>
  <c r="L39" i="10"/>
  <c r="J39" i="10"/>
  <c r="J30" i="10"/>
  <c r="L22" i="10"/>
  <c r="J22" i="10"/>
  <c r="L14" i="10"/>
  <c r="AJ17" i="1" s="1"/>
  <c r="BN17" i="1" s="1"/>
  <c r="J14" i="10"/>
  <c r="L78" i="10"/>
  <c r="J78" i="10"/>
  <c r="J33" i="10"/>
  <c r="L33" i="10"/>
  <c r="J77" i="10"/>
  <c r="L77" i="10"/>
  <c r="AJ80" i="1" s="1"/>
  <c r="BN80" i="1" s="1"/>
  <c r="L32" i="10"/>
  <c r="J32" i="10"/>
  <c r="L23" i="10"/>
  <c r="J23" i="10"/>
  <c r="J74" i="10"/>
  <c r="L74" i="10"/>
  <c r="J66" i="10"/>
  <c r="L66" i="10"/>
  <c r="L55" i="10"/>
  <c r="J55" i="10"/>
  <c r="L47" i="10"/>
  <c r="J47" i="10"/>
  <c r="J37" i="10"/>
  <c r="L37" i="10"/>
  <c r="AJ40" i="1" s="1"/>
  <c r="BN40" i="1" s="1"/>
  <c r="J29" i="10"/>
  <c r="L29" i="10"/>
  <c r="AJ32" i="1" s="1"/>
  <c r="BN32" i="1" s="1"/>
  <c r="J21" i="10"/>
  <c r="J12" i="10"/>
  <c r="L12" i="10"/>
  <c r="AJ15" i="1" s="1"/>
  <c r="BN15" i="1" s="1"/>
  <c r="J51" i="10"/>
  <c r="J41" i="10"/>
  <c r="L41" i="10"/>
  <c r="L31" i="10"/>
  <c r="J31" i="10"/>
  <c r="J73" i="10"/>
  <c r="L73" i="10"/>
  <c r="J65" i="10"/>
  <c r="L65" i="10"/>
  <c r="L54" i="10"/>
  <c r="AJ57" i="1" s="1"/>
  <c r="BN57" i="1" s="1"/>
  <c r="J54" i="10"/>
  <c r="L45" i="10"/>
  <c r="AJ48" i="1" s="1"/>
  <c r="J45" i="10"/>
  <c r="L36" i="10"/>
  <c r="AJ39" i="1" s="1"/>
  <c r="BN39" i="1" s="1"/>
  <c r="J36" i="10"/>
  <c r="J28" i="10"/>
  <c r="L28" i="10"/>
  <c r="AJ31" i="1" s="1"/>
  <c r="BN31" i="1" s="1"/>
  <c r="J20" i="10"/>
  <c r="L20" i="10"/>
  <c r="AJ23" i="1" s="1"/>
  <c r="BN23" i="1" s="1"/>
  <c r="J11" i="10"/>
  <c r="J42" i="10"/>
  <c r="L42" i="10"/>
  <c r="J50" i="10"/>
  <c r="L50" i="10"/>
  <c r="J76" i="10"/>
  <c r="L76" i="10"/>
  <c r="AJ79" i="1" s="1"/>
  <c r="BN79" i="1" s="1"/>
  <c r="L15" i="10"/>
  <c r="J15" i="10"/>
  <c r="L72" i="10"/>
  <c r="J72" i="10"/>
  <c r="J64" i="10"/>
  <c r="L64" i="10"/>
  <c r="J53" i="10"/>
  <c r="L53" i="10"/>
  <c r="AJ56" i="1" s="1"/>
  <c r="BN56" i="1" s="1"/>
  <c r="L44" i="10"/>
  <c r="AJ47" i="1" s="1"/>
  <c r="J44" i="10"/>
  <c r="J35" i="10"/>
  <c r="L35" i="10"/>
  <c r="AJ38" i="1" s="1"/>
  <c r="BN38" i="1" s="1"/>
  <c r="J27" i="10"/>
  <c r="L27" i="10"/>
  <c r="AJ30" i="1" s="1"/>
  <c r="BN30" i="1" s="1"/>
  <c r="J19" i="10"/>
  <c r="L19" i="10"/>
  <c r="AJ22" i="1" s="1"/>
  <c r="BN22" i="1" s="1"/>
  <c r="L70" i="10"/>
  <c r="J70" i="10"/>
  <c r="J25" i="10"/>
  <c r="L25" i="10"/>
  <c r="J69" i="10"/>
  <c r="L69" i="10"/>
  <c r="AJ72" i="1" s="1"/>
  <c r="BN72" i="1" s="1"/>
  <c r="J24" i="10"/>
  <c r="L24" i="10"/>
  <c r="J68" i="10"/>
  <c r="L68" i="10"/>
  <c r="AJ71" i="1" s="1"/>
  <c r="BN71" i="1" s="1"/>
  <c r="L40" i="10"/>
  <c r="J40" i="10"/>
  <c r="L10" i="10"/>
  <c r="AJ13" i="1" s="1"/>
  <c r="J10" i="10"/>
  <c r="L71" i="10"/>
  <c r="J71" i="10"/>
  <c r="L63" i="10"/>
  <c r="J63" i="10"/>
  <c r="J52" i="10"/>
  <c r="J43" i="10"/>
  <c r="L43" i="10"/>
  <c r="AJ46" i="1" s="1"/>
  <c r="J34" i="10"/>
  <c r="L34" i="10"/>
  <c r="J26" i="10"/>
  <c r="L26" i="10"/>
  <c r="J18" i="10"/>
  <c r="L18" i="10"/>
  <c r="AG20" i="10" l="1"/>
  <c r="AI23" i="1"/>
  <c r="BM23" i="1" s="1"/>
  <c r="AG41" i="10"/>
  <c r="AI44" i="1"/>
  <c r="BM44" i="1" s="1"/>
  <c r="AG37" i="10"/>
  <c r="AI40" i="1"/>
  <c r="BM40" i="1" s="1"/>
  <c r="AG74" i="10"/>
  <c r="AI77" i="1"/>
  <c r="BM77" i="1" s="1"/>
  <c r="AG33" i="10"/>
  <c r="AI36" i="1"/>
  <c r="BM36" i="1" s="1"/>
  <c r="AG39" i="10"/>
  <c r="AI42" i="1"/>
  <c r="BM42" i="1" s="1"/>
  <c r="AO58" i="10"/>
  <c r="AQ61" i="1"/>
  <c r="BU61" i="1" s="1"/>
  <c r="L888" i="4" s="1"/>
  <c r="M818" i="4"/>
  <c r="Q818" i="4" s="1"/>
  <c r="P818" i="4"/>
  <c r="M773" i="4"/>
  <c r="Q773" i="4" s="1"/>
  <c r="P773" i="4"/>
  <c r="M827" i="4"/>
  <c r="Q827" i="4" s="1"/>
  <c r="P827" i="4"/>
  <c r="M34" i="10"/>
  <c r="AJ37" i="1"/>
  <c r="BN37" i="1" s="1"/>
  <c r="M71" i="10"/>
  <c r="AJ74" i="1"/>
  <c r="BN74" i="1" s="1"/>
  <c r="AG24" i="10"/>
  <c r="AI27" i="1"/>
  <c r="BM27" i="1" s="1"/>
  <c r="AG19" i="10"/>
  <c r="AI22" i="1"/>
  <c r="BM22" i="1" s="1"/>
  <c r="AG53" i="10"/>
  <c r="AI56" i="1"/>
  <c r="BM56" i="1" s="1"/>
  <c r="AG76" i="10"/>
  <c r="AI79" i="1"/>
  <c r="BM79" i="1" s="1"/>
  <c r="T79" i="1" s="1"/>
  <c r="M65" i="10"/>
  <c r="AJ68" i="1"/>
  <c r="BN68" i="1" s="1"/>
  <c r="AG51" i="10"/>
  <c r="AI54" i="1"/>
  <c r="BM54" i="1" s="1"/>
  <c r="T54" i="1" s="1"/>
  <c r="AG47" i="10"/>
  <c r="AI50" i="1"/>
  <c r="BM50" i="1" s="1"/>
  <c r="AG23" i="10"/>
  <c r="AI26" i="1"/>
  <c r="BM26" i="1" s="1"/>
  <c r="AG78" i="10"/>
  <c r="AI81" i="1"/>
  <c r="BM81" i="1" s="1"/>
  <c r="M39" i="10"/>
  <c r="AJ42" i="1"/>
  <c r="BN42" i="1" s="1"/>
  <c r="AG75" i="10"/>
  <c r="AI78" i="1"/>
  <c r="BM78" i="1" s="1"/>
  <c r="AG60" i="10"/>
  <c r="AI63" i="1"/>
  <c r="BM63" i="1" s="1"/>
  <c r="AM58" i="10"/>
  <c r="AO61" i="1"/>
  <c r="BS61" i="1" s="1"/>
  <c r="L750" i="4" s="1"/>
  <c r="M794" i="4"/>
  <c r="Q794" i="4" s="1"/>
  <c r="P794" i="4"/>
  <c r="P789" i="4"/>
  <c r="M789" i="4"/>
  <c r="Q789" i="4" s="1"/>
  <c r="M787" i="4"/>
  <c r="Q787" i="4" s="1"/>
  <c r="P787" i="4"/>
  <c r="M779" i="4"/>
  <c r="Q779" i="4" s="1"/>
  <c r="P779" i="4"/>
  <c r="M837" i="4"/>
  <c r="Q837" i="4" s="1"/>
  <c r="P837" i="4"/>
  <c r="M817" i="4"/>
  <c r="Q817" i="4" s="1"/>
  <c r="P817" i="4"/>
  <c r="M783" i="4"/>
  <c r="Q783" i="4" s="1"/>
  <c r="P783" i="4"/>
  <c r="M475" i="4"/>
  <c r="Q475" i="4" s="1"/>
  <c r="P475" i="4"/>
  <c r="M815" i="4"/>
  <c r="Q815" i="4" s="1"/>
  <c r="P815" i="4"/>
  <c r="AG71" i="10"/>
  <c r="AI74" i="1"/>
  <c r="BM74" i="1" s="1"/>
  <c r="T74" i="1" s="1"/>
  <c r="M24" i="10"/>
  <c r="AJ27" i="1"/>
  <c r="BN27" i="1" s="1"/>
  <c r="AG10" i="10"/>
  <c r="AI13" i="1"/>
  <c r="AG49" i="10"/>
  <c r="AI52" i="1"/>
  <c r="M834" i="4"/>
  <c r="Q834" i="4" s="1"/>
  <c r="P834" i="4"/>
  <c r="M821" i="4"/>
  <c r="Q821" i="4" s="1"/>
  <c r="P821" i="4"/>
  <c r="P796" i="4"/>
  <c r="M796" i="4"/>
  <c r="Q796" i="4" s="1"/>
  <c r="AG43" i="10"/>
  <c r="AI46" i="1"/>
  <c r="AG40" i="10"/>
  <c r="AX43" i="1"/>
  <c r="M25" i="10"/>
  <c r="AJ28" i="1"/>
  <c r="BN28" i="1" s="1"/>
  <c r="AG72" i="10"/>
  <c r="AI75" i="1"/>
  <c r="BM75" i="1" s="1"/>
  <c r="M42" i="10"/>
  <c r="AJ45" i="1"/>
  <c r="BN45" i="1" s="1"/>
  <c r="AG73" i="10"/>
  <c r="AI76" i="1"/>
  <c r="BM76" i="1" s="1"/>
  <c r="AG21" i="10"/>
  <c r="AI24" i="1"/>
  <c r="BM24" i="1" s="1"/>
  <c r="T24" i="1" s="1"/>
  <c r="M55" i="10"/>
  <c r="AJ58" i="1"/>
  <c r="BN58" i="1" s="1"/>
  <c r="M32" i="10"/>
  <c r="AJ35" i="1"/>
  <c r="BN35" i="1" s="1"/>
  <c r="AG56" i="10"/>
  <c r="AI59" i="1"/>
  <c r="BM59" i="1" s="1"/>
  <c r="M57" i="10"/>
  <c r="AJ60" i="1"/>
  <c r="BN60" i="1" s="1"/>
  <c r="AG62" i="10"/>
  <c r="AI65" i="1"/>
  <c r="M836" i="4"/>
  <c r="Q836" i="4" s="1"/>
  <c r="P836" i="4"/>
  <c r="M839" i="4"/>
  <c r="Q839" i="4" s="1"/>
  <c r="P839" i="4"/>
  <c r="P793" i="4"/>
  <c r="M793" i="4"/>
  <c r="Q793" i="4" s="1"/>
  <c r="M778" i="4"/>
  <c r="Q778" i="4" s="1"/>
  <c r="P778" i="4"/>
  <c r="AG26" i="10"/>
  <c r="AI29" i="1"/>
  <c r="BM29" i="1" s="1"/>
  <c r="M78" i="10"/>
  <c r="AJ81" i="1"/>
  <c r="BN81" i="1" s="1"/>
  <c r="M49" i="10"/>
  <c r="AJ52" i="1"/>
  <c r="AG69" i="10"/>
  <c r="AI72" i="1"/>
  <c r="BM72" i="1" s="1"/>
  <c r="AG32" i="10"/>
  <c r="AI35" i="1"/>
  <c r="BM35" i="1" s="1"/>
  <c r="M828" i="4"/>
  <c r="Q828" i="4" s="1"/>
  <c r="P828" i="4"/>
  <c r="M18" i="10"/>
  <c r="AJ21" i="1"/>
  <c r="BN21" i="1" s="1"/>
  <c r="AG52" i="10"/>
  <c r="AI55" i="1"/>
  <c r="BM55" i="1" s="1"/>
  <c r="T55" i="1" s="1"/>
  <c r="M40" i="10"/>
  <c r="AY43" i="1"/>
  <c r="BN43" i="1" s="1"/>
  <c r="AG25" i="10"/>
  <c r="AI28" i="1"/>
  <c r="BM28" i="1" s="1"/>
  <c r="AG35" i="10"/>
  <c r="AI38" i="1"/>
  <c r="BM38" i="1" s="1"/>
  <c r="M72" i="10"/>
  <c r="AJ75" i="1"/>
  <c r="BN75" i="1" s="1"/>
  <c r="AG42" i="10"/>
  <c r="AI45" i="1"/>
  <c r="BM45" i="1" s="1"/>
  <c r="AG45" i="10"/>
  <c r="AI48" i="1"/>
  <c r="AG31" i="10"/>
  <c r="AI34" i="1"/>
  <c r="BM34" i="1" s="1"/>
  <c r="M66" i="10"/>
  <c r="AJ69" i="1"/>
  <c r="BN69" i="1" s="1"/>
  <c r="AG22" i="10"/>
  <c r="AI25" i="1"/>
  <c r="BM25" i="1" s="1"/>
  <c r="M56" i="10"/>
  <c r="AJ59" i="1"/>
  <c r="BN59" i="1" s="1"/>
  <c r="AG57" i="10"/>
  <c r="AI60" i="1"/>
  <c r="BM60" i="1" s="1"/>
  <c r="M62" i="10"/>
  <c r="AJ65" i="1"/>
  <c r="M802" i="4"/>
  <c r="Q802" i="4" s="1"/>
  <c r="P802" i="4"/>
  <c r="M777" i="4"/>
  <c r="Q777" i="4" s="1"/>
  <c r="P777" i="4"/>
  <c r="M462" i="4"/>
  <c r="Q462" i="4" s="1"/>
  <c r="P462" i="4"/>
  <c r="M797" i="4"/>
  <c r="Q797" i="4" s="1"/>
  <c r="P797" i="4"/>
  <c r="M835" i="4"/>
  <c r="Q835" i="4" s="1"/>
  <c r="P835" i="4"/>
  <c r="M780" i="4"/>
  <c r="Q780" i="4" s="1"/>
  <c r="P780" i="4"/>
  <c r="M785" i="4"/>
  <c r="Q785" i="4" s="1"/>
  <c r="P785" i="4"/>
  <c r="M833" i="4"/>
  <c r="Q833" i="4" s="1"/>
  <c r="P833" i="4"/>
  <c r="AG34" i="10"/>
  <c r="AI37" i="1"/>
  <c r="BM37" i="1" s="1"/>
  <c r="M23" i="10"/>
  <c r="AJ26" i="1"/>
  <c r="BN26" i="1" s="1"/>
  <c r="M791" i="4"/>
  <c r="Q791" i="4" s="1"/>
  <c r="P791" i="4"/>
  <c r="P799" i="4"/>
  <c r="M799" i="4"/>
  <c r="Q799" i="4" s="1"/>
  <c r="AG27" i="10"/>
  <c r="AI30" i="1"/>
  <c r="BM30" i="1" s="1"/>
  <c r="M73" i="10"/>
  <c r="AJ76" i="1"/>
  <c r="BN76" i="1" s="1"/>
  <c r="M48" i="10"/>
  <c r="AJ51" i="1"/>
  <c r="BN51" i="1" s="1"/>
  <c r="M820" i="4"/>
  <c r="Q820" i="4" s="1"/>
  <c r="P820" i="4"/>
  <c r="P826" i="4"/>
  <c r="M826" i="4"/>
  <c r="Q826" i="4" s="1"/>
  <c r="AG63" i="10"/>
  <c r="AI66" i="1"/>
  <c r="BM66" i="1" s="1"/>
  <c r="AG29" i="10"/>
  <c r="AI32" i="1"/>
  <c r="BM32" i="1" s="1"/>
  <c r="AG66" i="10"/>
  <c r="AI69" i="1"/>
  <c r="BM69" i="1" s="1"/>
  <c r="AG77" i="10"/>
  <c r="AI80" i="1"/>
  <c r="BM80" i="1" s="1"/>
  <c r="M22" i="10"/>
  <c r="AJ25" i="1"/>
  <c r="BN25" i="1" s="1"/>
  <c r="AG16" i="10"/>
  <c r="AI19" i="1"/>
  <c r="BM19" i="1" s="1"/>
  <c r="AK58" i="10"/>
  <c r="AM61" i="1"/>
  <c r="BQ61" i="1" s="1"/>
  <c r="M829" i="4"/>
  <c r="Q829" i="4" s="1"/>
  <c r="P829" i="4"/>
  <c r="P812" i="4"/>
  <c r="M812" i="4"/>
  <c r="Q812" i="4" s="1"/>
  <c r="M809" i="4"/>
  <c r="Q809" i="4" s="1"/>
  <c r="P809" i="4"/>
  <c r="M64" i="10"/>
  <c r="AJ67" i="1"/>
  <c r="BN67" i="1" s="1"/>
  <c r="M50" i="10"/>
  <c r="AJ53" i="1"/>
  <c r="BN53" i="1" s="1"/>
  <c r="AG28" i="10"/>
  <c r="AI31" i="1"/>
  <c r="BM31" i="1" s="1"/>
  <c r="AG65" i="10"/>
  <c r="AI68" i="1"/>
  <c r="BM68" i="1" s="1"/>
  <c r="M47" i="10"/>
  <c r="AJ50" i="1"/>
  <c r="BN50" i="1" s="1"/>
  <c r="AG48" i="10"/>
  <c r="AI51" i="1"/>
  <c r="BM51" i="1" s="1"/>
  <c r="M17" i="10"/>
  <c r="AJ20" i="1"/>
  <c r="BN20" i="1" s="1"/>
  <c r="M795" i="4"/>
  <c r="Q795" i="4" s="1"/>
  <c r="P795" i="4"/>
  <c r="AG64" i="10"/>
  <c r="AI67" i="1"/>
  <c r="BM67" i="1" s="1"/>
  <c r="AG50" i="10"/>
  <c r="AI53" i="1"/>
  <c r="BM53" i="1" s="1"/>
  <c r="AG36" i="10"/>
  <c r="AI39" i="1"/>
  <c r="BM39" i="1" s="1"/>
  <c r="AG12" i="10"/>
  <c r="AI15" i="1"/>
  <c r="BM15" i="1" s="1"/>
  <c r="AG55" i="10"/>
  <c r="AI58" i="1"/>
  <c r="BM58" i="1" s="1"/>
  <c r="AG14" i="10"/>
  <c r="AI17" i="1"/>
  <c r="BM17" i="1" s="1"/>
  <c r="AG17" i="10"/>
  <c r="AI20" i="1"/>
  <c r="BM20" i="1" s="1"/>
  <c r="AG18" i="10"/>
  <c r="AI21" i="1"/>
  <c r="BM21" i="1" s="1"/>
  <c r="AG70" i="10"/>
  <c r="AI73" i="1"/>
  <c r="BM73" i="1" s="1"/>
  <c r="AG44" i="10"/>
  <c r="AI47" i="1"/>
  <c r="AG15" i="10"/>
  <c r="AI18" i="1"/>
  <c r="BM18" i="1" s="1"/>
  <c r="AG11" i="10"/>
  <c r="AI14" i="1"/>
  <c r="BM14" i="1" s="1"/>
  <c r="T14" i="1" s="1"/>
  <c r="M31" i="10"/>
  <c r="AJ34" i="1"/>
  <c r="BN34" i="1" s="1"/>
  <c r="M26" i="10"/>
  <c r="AJ29" i="1"/>
  <c r="BN29" i="1" s="1"/>
  <c r="M63" i="10"/>
  <c r="AJ66" i="1"/>
  <c r="BN66" i="1" s="1"/>
  <c r="AG68" i="10"/>
  <c r="AI71" i="1"/>
  <c r="BM71" i="1" s="1"/>
  <c r="M70" i="10"/>
  <c r="AJ73" i="1"/>
  <c r="BN73" i="1" s="1"/>
  <c r="M15" i="10"/>
  <c r="AJ18" i="1"/>
  <c r="BN18" i="1" s="1"/>
  <c r="AG54" i="10"/>
  <c r="AI57" i="1"/>
  <c r="BM57" i="1" s="1"/>
  <c r="M41" i="10"/>
  <c r="AJ44" i="1"/>
  <c r="BN44" i="1" s="1"/>
  <c r="M74" i="10"/>
  <c r="AJ77" i="1"/>
  <c r="BN77" i="1" s="1"/>
  <c r="M33" i="10"/>
  <c r="AJ36" i="1"/>
  <c r="BN36" i="1" s="1"/>
  <c r="AG30" i="10"/>
  <c r="AI33" i="1"/>
  <c r="BM33" i="1" s="1"/>
  <c r="T33" i="1" s="1"/>
  <c r="AG67" i="10"/>
  <c r="AI70" i="1"/>
  <c r="BM70" i="1" s="1"/>
  <c r="M16" i="10"/>
  <c r="AJ19" i="1"/>
  <c r="BN19" i="1" s="1"/>
  <c r="M788" i="4"/>
  <c r="Q788" i="4" s="1"/>
  <c r="P788" i="4"/>
  <c r="M775" i="4"/>
  <c r="Q775" i="4" s="1"/>
  <c r="P775" i="4"/>
  <c r="P801" i="4"/>
  <c r="M801" i="4"/>
  <c r="Q801" i="4" s="1"/>
  <c r="P831" i="4"/>
  <c r="M831" i="4"/>
  <c r="Q831" i="4" s="1"/>
  <c r="M825" i="4"/>
  <c r="Q825" i="4" s="1"/>
  <c r="P825" i="4"/>
  <c r="M786" i="4"/>
  <c r="Q786" i="4" s="1"/>
  <c r="P786" i="4"/>
  <c r="M813" i="4"/>
  <c r="Q813" i="4" s="1"/>
  <c r="P813" i="4"/>
  <c r="M807" i="4"/>
  <c r="Q807" i="4" s="1"/>
  <c r="P807" i="4"/>
  <c r="P781" i="4"/>
  <c r="M781" i="4"/>
  <c r="Q781" i="4" s="1"/>
  <c r="T58" i="10"/>
  <c r="AP61" i="1" s="1"/>
  <c r="BT61" i="1" s="1"/>
  <c r="M10" i="10"/>
  <c r="AH10" i="10"/>
  <c r="Q58" i="10"/>
  <c r="AN61" i="1" s="1"/>
  <c r="BR61" i="1" s="1"/>
  <c r="M69" i="10"/>
  <c r="M37" i="10"/>
  <c r="AK40" i="1" s="1"/>
  <c r="BO40" i="1" s="1"/>
  <c r="N37" i="10"/>
  <c r="M52" i="10"/>
  <c r="M12" i="10"/>
  <c r="M75" i="10"/>
  <c r="M60" i="10"/>
  <c r="M36" i="10"/>
  <c r="M30" i="10"/>
  <c r="M68" i="10"/>
  <c r="M44" i="10"/>
  <c r="M45" i="10"/>
  <c r="M14" i="10"/>
  <c r="M43" i="10"/>
  <c r="M27" i="10"/>
  <c r="M35" i="10"/>
  <c r="M11" i="10"/>
  <c r="M19" i="10"/>
  <c r="M53" i="10"/>
  <c r="M76" i="10"/>
  <c r="M20" i="10"/>
  <c r="M29" i="10"/>
  <c r="M77" i="10"/>
  <c r="M28" i="10"/>
  <c r="AK31" i="1" s="1"/>
  <c r="BO31" i="1" s="1"/>
  <c r="M51" i="10"/>
  <c r="M67" i="10"/>
  <c r="M21" i="10"/>
  <c r="M54" i="10"/>
  <c r="T25" i="1" l="1"/>
  <c r="N53" i="10"/>
  <c r="AK56" i="1"/>
  <c r="BO56" i="1" s="1"/>
  <c r="P888" i="4"/>
  <c r="M888" i="4"/>
  <c r="Q888" i="4" s="1"/>
  <c r="N19" i="10"/>
  <c r="AK22" i="1"/>
  <c r="BO22" i="1" s="1"/>
  <c r="L444" i="4"/>
  <c r="S31" i="1"/>
  <c r="N35" i="10"/>
  <c r="AK38" i="1"/>
  <c r="BO38" i="1" s="1"/>
  <c r="N47" i="10"/>
  <c r="AK50" i="1"/>
  <c r="BO50" i="1" s="1"/>
  <c r="N29" i="10"/>
  <c r="AK32" i="1"/>
  <c r="BO32" i="1" s="1"/>
  <c r="N75" i="10"/>
  <c r="AK78" i="1"/>
  <c r="BO78" i="1" s="1"/>
  <c r="N10" i="10"/>
  <c r="AK13" i="1"/>
  <c r="N65" i="10"/>
  <c r="AK68" i="1"/>
  <c r="BO68" i="1" s="1"/>
  <c r="N54" i="10"/>
  <c r="AK57" i="1"/>
  <c r="BO57" i="1" s="1"/>
  <c r="N20" i="10"/>
  <c r="AK23" i="1"/>
  <c r="BO23" i="1" s="1"/>
  <c r="N14" i="10"/>
  <c r="AK17" i="1"/>
  <c r="BO17" i="1" s="1"/>
  <c r="N12" i="10"/>
  <c r="AK15" i="1"/>
  <c r="BO15" i="1" s="1"/>
  <c r="N18" i="10"/>
  <c r="AK21" i="1"/>
  <c r="BO21" i="1" s="1"/>
  <c r="N57" i="10"/>
  <c r="AK60" i="1"/>
  <c r="BO60" i="1" s="1"/>
  <c r="N25" i="10"/>
  <c r="AK28" i="1"/>
  <c r="BO28" i="1" s="1"/>
  <c r="N15" i="10"/>
  <c r="AK18" i="1"/>
  <c r="BO18" i="1" s="1"/>
  <c r="L681" i="4"/>
  <c r="T61" i="1"/>
  <c r="N70" i="10"/>
  <c r="AK73" i="1"/>
  <c r="BO73" i="1" s="1"/>
  <c r="N43" i="10"/>
  <c r="AK46" i="1"/>
  <c r="L819" i="4"/>
  <c r="U61" i="1"/>
  <c r="N48" i="10"/>
  <c r="AK51" i="1"/>
  <c r="BO51" i="1" s="1"/>
  <c r="N49" i="10"/>
  <c r="AK52" i="1"/>
  <c r="N21" i="10"/>
  <c r="AK24" i="1"/>
  <c r="BO24" i="1" s="1"/>
  <c r="N76" i="10"/>
  <c r="AK79" i="1"/>
  <c r="BO79" i="1" s="1"/>
  <c r="N45" i="10"/>
  <c r="AK48" i="1"/>
  <c r="N52" i="10"/>
  <c r="AK55" i="1"/>
  <c r="BO55" i="1" s="1"/>
  <c r="N63" i="10"/>
  <c r="AK66" i="1"/>
  <c r="BO66" i="1" s="1"/>
  <c r="N17" i="10"/>
  <c r="AK20" i="1"/>
  <c r="BO20" i="1" s="1"/>
  <c r="N22" i="10"/>
  <c r="AK25" i="1"/>
  <c r="BO25" i="1" s="1"/>
  <c r="AS48" i="1"/>
  <c r="BM43" i="1"/>
  <c r="N24" i="10"/>
  <c r="AK27" i="1"/>
  <c r="BO27" i="1" s="1"/>
  <c r="N71" i="10"/>
  <c r="AK74" i="1"/>
  <c r="BO74" i="1" s="1"/>
  <c r="N56" i="10"/>
  <c r="AK59" i="1"/>
  <c r="BO59" i="1" s="1"/>
  <c r="L453" i="4"/>
  <c r="S40" i="1"/>
  <c r="N26" i="10"/>
  <c r="AK29" i="1"/>
  <c r="BO29" i="1" s="1"/>
  <c r="N50" i="10"/>
  <c r="AK53" i="1"/>
  <c r="BO53" i="1" s="1"/>
  <c r="N34" i="10"/>
  <c r="AK37" i="1"/>
  <c r="BO37" i="1" s="1"/>
  <c r="N28" i="10"/>
  <c r="N11" i="10"/>
  <c r="AK14" i="1"/>
  <c r="BO14" i="1" s="1"/>
  <c r="N30" i="10"/>
  <c r="AK33" i="1"/>
  <c r="BO33" i="1" s="1"/>
  <c r="N69" i="10"/>
  <c r="AK72" i="1"/>
  <c r="BO72" i="1" s="1"/>
  <c r="N16" i="10"/>
  <c r="AK19" i="1"/>
  <c r="BO19" i="1" s="1"/>
  <c r="N74" i="10"/>
  <c r="AK77" i="1"/>
  <c r="BO77" i="1" s="1"/>
  <c r="L612" i="4"/>
  <c r="S61" i="1"/>
  <c r="N40" i="10"/>
  <c r="AZ43" i="1"/>
  <c r="BO43" i="1" s="1"/>
  <c r="N32" i="10"/>
  <c r="AK35" i="1"/>
  <c r="BO35" i="1" s="1"/>
  <c r="N42" i="10"/>
  <c r="AK45" i="1"/>
  <c r="BO45" i="1" s="1"/>
  <c r="N39" i="10"/>
  <c r="AK42" i="1"/>
  <c r="BO42" i="1" s="1"/>
  <c r="N67" i="10"/>
  <c r="AK70" i="1"/>
  <c r="BO70" i="1" s="1"/>
  <c r="N44" i="10"/>
  <c r="AK47" i="1"/>
  <c r="N33" i="10"/>
  <c r="AK36" i="1"/>
  <c r="BO36" i="1" s="1"/>
  <c r="N73" i="10"/>
  <c r="AK76" i="1"/>
  <c r="BO76" i="1" s="1"/>
  <c r="N23" i="10"/>
  <c r="AK26" i="1"/>
  <c r="BO26" i="1" s="1"/>
  <c r="N78" i="10"/>
  <c r="AK81" i="1"/>
  <c r="BO81" i="1" s="1"/>
  <c r="N51" i="10"/>
  <c r="AK54" i="1"/>
  <c r="BO54" i="1" s="1"/>
  <c r="N68" i="10"/>
  <c r="AK71" i="1"/>
  <c r="BO71" i="1" s="1"/>
  <c r="N36" i="10"/>
  <c r="AK39" i="1"/>
  <c r="BO39" i="1" s="1"/>
  <c r="N31" i="10"/>
  <c r="AK34" i="1"/>
  <c r="BO34" i="1" s="1"/>
  <c r="N64" i="10"/>
  <c r="AK67" i="1"/>
  <c r="BO67" i="1" s="1"/>
  <c r="N77" i="10"/>
  <c r="AK80" i="1"/>
  <c r="BO80" i="1" s="1"/>
  <c r="N27" i="10"/>
  <c r="AK30" i="1"/>
  <c r="BO30" i="1" s="1"/>
  <c r="N60" i="10"/>
  <c r="AK63" i="1"/>
  <c r="BO63" i="1" s="1"/>
  <c r="N41" i="10"/>
  <c r="AK44" i="1"/>
  <c r="BO44" i="1" s="1"/>
  <c r="N62" i="10"/>
  <c r="AK65" i="1"/>
  <c r="N66" i="10"/>
  <c r="AK69" i="1"/>
  <c r="BO69" i="1" s="1"/>
  <c r="N72" i="10"/>
  <c r="AK75" i="1"/>
  <c r="BO75" i="1" s="1"/>
  <c r="N55" i="10"/>
  <c r="AK58" i="1"/>
  <c r="BO58" i="1" s="1"/>
  <c r="M750" i="4"/>
  <c r="Q750" i="4" s="1"/>
  <c r="P750" i="4"/>
  <c r="AN58" i="10"/>
  <c r="U58" i="10"/>
  <c r="AL58" i="10"/>
  <c r="R58" i="10"/>
  <c r="L449" i="4" l="1"/>
  <c r="S36" i="1"/>
  <c r="L452" i="4"/>
  <c r="S39" i="1"/>
  <c r="M453" i="4"/>
  <c r="Q453" i="4" s="1"/>
  <c r="P453" i="4"/>
  <c r="L431" i="4"/>
  <c r="S18" i="1"/>
  <c r="L430" i="4"/>
  <c r="S17" i="1"/>
  <c r="L457" i="4"/>
  <c r="S44" i="1"/>
  <c r="L439" i="4"/>
  <c r="S26" i="1"/>
  <c r="L432" i="4"/>
  <c r="S19" i="1"/>
  <c r="L438" i="4"/>
  <c r="S25" i="1"/>
  <c r="L464" i="4"/>
  <c r="S51" i="1"/>
  <c r="L434" i="4"/>
  <c r="S21" i="1"/>
  <c r="L463" i="4"/>
  <c r="S50" i="1"/>
  <c r="L484" i="4"/>
  <c r="S71" i="1"/>
  <c r="L483" i="4"/>
  <c r="S70" i="1"/>
  <c r="L486" i="4"/>
  <c r="S73" i="1"/>
  <c r="L436" i="4"/>
  <c r="S23" i="1"/>
  <c r="L480" i="4"/>
  <c r="S67" i="1"/>
  <c r="L458" i="4"/>
  <c r="S45" i="1"/>
  <c r="M612" i="4"/>
  <c r="Q612" i="4" s="1"/>
  <c r="P612" i="4"/>
  <c r="L485" i="4"/>
  <c r="S72" i="1"/>
  <c r="L451" i="4"/>
  <c r="S38" i="1"/>
  <c r="L470" i="4"/>
  <c r="S57" i="1"/>
  <c r="L450" i="4"/>
  <c r="S37" i="1"/>
  <c r="L472" i="4"/>
  <c r="S59" i="1"/>
  <c r="L471" i="4"/>
  <c r="S58" i="1"/>
  <c r="L476" i="4"/>
  <c r="S63" i="1"/>
  <c r="L489" i="4"/>
  <c r="S76" i="1"/>
  <c r="L466" i="4"/>
  <c r="S53" i="1"/>
  <c r="L433" i="4"/>
  <c r="S20" i="1"/>
  <c r="L492" i="4"/>
  <c r="S79" i="1"/>
  <c r="L467" i="4"/>
  <c r="S54" i="1"/>
  <c r="L455" i="4"/>
  <c r="S42" i="1"/>
  <c r="L488" i="4"/>
  <c r="S75" i="1"/>
  <c r="L443" i="4"/>
  <c r="S30" i="1"/>
  <c r="L447" i="4"/>
  <c r="S34" i="1"/>
  <c r="L448" i="4"/>
  <c r="S35" i="1"/>
  <c r="L446" i="4"/>
  <c r="S33" i="1"/>
  <c r="L442" i="4"/>
  <c r="S29" i="1"/>
  <c r="L487" i="4"/>
  <c r="S74" i="1"/>
  <c r="L479" i="4"/>
  <c r="S66" i="1"/>
  <c r="L437" i="4"/>
  <c r="S24" i="1"/>
  <c r="M819" i="4"/>
  <c r="Q819" i="4" s="1"/>
  <c r="P819" i="4"/>
  <c r="M681" i="4"/>
  <c r="Q681" i="4" s="1"/>
  <c r="P681" i="4"/>
  <c r="L441" i="4"/>
  <c r="S28" i="1"/>
  <c r="L491" i="4"/>
  <c r="S78" i="1"/>
  <c r="L428" i="4"/>
  <c r="S15" i="1"/>
  <c r="L481" i="4"/>
  <c r="S68" i="1"/>
  <c r="M444" i="4"/>
  <c r="Q444" i="4" s="1"/>
  <c r="P444" i="4"/>
  <c r="L469" i="4"/>
  <c r="S56" i="1"/>
  <c r="L482" i="4"/>
  <c r="S69" i="1"/>
  <c r="L493" i="4"/>
  <c r="S80" i="1"/>
  <c r="L494" i="4"/>
  <c r="S81" i="1"/>
  <c r="L456" i="4"/>
  <c r="S43" i="1"/>
  <c r="L490" i="4"/>
  <c r="S77" i="1"/>
  <c r="L427" i="4"/>
  <c r="S14" i="1"/>
  <c r="L440" i="4"/>
  <c r="S27" i="1"/>
  <c r="L468" i="4"/>
  <c r="S55" i="1"/>
  <c r="L473" i="4"/>
  <c r="S60" i="1"/>
  <c r="L445" i="4"/>
  <c r="S32" i="1"/>
  <c r="L435" i="4"/>
  <c r="S22" i="1"/>
  <c r="BF65" i="1"/>
  <c r="BU65" i="1" s="1"/>
  <c r="L892" i="4" s="1"/>
  <c r="BE65" i="1"/>
  <c r="BT65" i="1" s="1"/>
  <c r="BB65" i="1"/>
  <c r="BQ65" i="1" s="1"/>
  <c r="L616" i="4" s="1"/>
  <c r="AZ65" i="1"/>
  <c r="BO65" i="1" s="1"/>
  <c r="L478" i="4" s="1"/>
  <c r="AY65" i="1"/>
  <c r="BN65" i="1" s="1"/>
  <c r="AX65" i="1"/>
  <c r="BM65" i="1" s="1"/>
  <c r="AW65" i="1"/>
  <c r="BL65" i="1" s="1"/>
  <c r="AV65" i="1"/>
  <c r="BK65" i="1" s="1"/>
  <c r="AU65" i="1"/>
  <c r="BJ65" i="1" s="1"/>
  <c r="AT65" i="1"/>
  <c r="BF52" i="1"/>
  <c r="BU52" i="1" s="1"/>
  <c r="L879" i="4" s="1"/>
  <c r="BE52" i="1"/>
  <c r="BT52" i="1" s="1"/>
  <c r="BB52" i="1"/>
  <c r="BQ52" i="1" s="1"/>
  <c r="L603" i="4" s="1"/>
  <c r="AZ52" i="1"/>
  <c r="BO52" i="1" s="1"/>
  <c r="L465" i="4" s="1"/>
  <c r="AY52" i="1"/>
  <c r="BN52" i="1" s="1"/>
  <c r="AX52" i="1"/>
  <c r="BM52" i="1" s="1"/>
  <c r="AW52" i="1"/>
  <c r="BL52" i="1" s="1"/>
  <c r="AV52" i="1"/>
  <c r="BK52" i="1" s="1"/>
  <c r="AU52" i="1"/>
  <c r="BJ52" i="1" s="1"/>
  <c r="AT52" i="1"/>
  <c r="BF48" i="1"/>
  <c r="BU48" i="1" s="1"/>
  <c r="L875" i="4" s="1"/>
  <c r="BE48" i="1"/>
  <c r="BT48" i="1" s="1"/>
  <c r="BB48" i="1"/>
  <c r="BQ48" i="1" s="1"/>
  <c r="L599" i="4" s="1"/>
  <c r="AZ48" i="1"/>
  <c r="BO48" i="1" s="1"/>
  <c r="L461" i="4" s="1"/>
  <c r="AY48" i="1"/>
  <c r="BN48" i="1" s="1"/>
  <c r="AX48" i="1"/>
  <c r="BM48" i="1" s="1"/>
  <c r="AW48" i="1"/>
  <c r="BL48" i="1" s="1"/>
  <c r="AV48" i="1"/>
  <c r="BK48" i="1" s="1"/>
  <c r="AU48" i="1"/>
  <c r="AT48" i="1"/>
  <c r="BF47" i="1"/>
  <c r="BU47" i="1" s="1"/>
  <c r="L874" i="4" s="1"/>
  <c r="BE47" i="1"/>
  <c r="BT47" i="1" s="1"/>
  <c r="BB47" i="1"/>
  <c r="BQ47" i="1" s="1"/>
  <c r="L598" i="4" s="1"/>
  <c r="AZ47" i="1"/>
  <c r="BO47" i="1" s="1"/>
  <c r="L460" i="4" s="1"/>
  <c r="AY47" i="1"/>
  <c r="BN47" i="1" s="1"/>
  <c r="AX47" i="1"/>
  <c r="BM47" i="1" s="1"/>
  <c r="AW47" i="1"/>
  <c r="BL47" i="1" s="1"/>
  <c r="AV47" i="1"/>
  <c r="BK47" i="1" s="1"/>
  <c r="AU47" i="1"/>
  <c r="BJ47" i="1" s="1"/>
  <c r="AT47" i="1"/>
  <c r="BF46" i="1"/>
  <c r="BU46" i="1" s="1"/>
  <c r="L873" i="4" s="1"/>
  <c r="BE46" i="1"/>
  <c r="BT46" i="1" s="1"/>
  <c r="BB46" i="1"/>
  <c r="BQ46" i="1" s="1"/>
  <c r="L597" i="4" s="1"/>
  <c r="AZ46" i="1"/>
  <c r="BO46" i="1" s="1"/>
  <c r="L459" i="4" s="1"/>
  <c r="AY46" i="1"/>
  <c r="BN46" i="1" s="1"/>
  <c r="AX46" i="1"/>
  <c r="BM46" i="1" s="1"/>
  <c r="AW46" i="1"/>
  <c r="BL46" i="1" s="1"/>
  <c r="BL82" i="1" s="1"/>
  <c r="AV46" i="1"/>
  <c r="BK46" i="1" s="1"/>
  <c r="AU46" i="1"/>
  <c r="BJ46" i="1" s="1"/>
  <c r="BU13" i="1"/>
  <c r="BT13" i="1"/>
  <c r="BO13" i="1"/>
  <c r="BN13" i="1"/>
  <c r="BM13" i="1"/>
  <c r="BJ13" i="1"/>
  <c r="M459" i="4" l="1"/>
  <c r="Q459" i="4" s="1"/>
  <c r="P459" i="4"/>
  <c r="M460" i="4"/>
  <c r="Q460" i="4" s="1"/>
  <c r="P460" i="4"/>
  <c r="M478" i="4"/>
  <c r="Q478" i="4" s="1"/>
  <c r="P478" i="4"/>
  <c r="M461" i="4"/>
  <c r="Q461" i="4" s="1"/>
  <c r="P461" i="4"/>
  <c r="BI65" i="1"/>
  <c r="S65" i="1" s="1"/>
  <c r="L823" i="4"/>
  <c r="U65" i="1"/>
  <c r="M465" i="4"/>
  <c r="Q465" i="4" s="1"/>
  <c r="P465" i="4"/>
  <c r="M490" i="4"/>
  <c r="Q490" i="4" s="1"/>
  <c r="P490" i="4"/>
  <c r="M482" i="4"/>
  <c r="Q482" i="4" s="1"/>
  <c r="P482" i="4"/>
  <c r="M428" i="4"/>
  <c r="Q428" i="4" s="1"/>
  <c r="P428" i="4"/>
  <c r="M442" i="4"/>
  <c r="Q442" i="4" s="1"/>
  <c r="P442" i="4"/>
  <c r="M443" i="4"/>
  <c r="Q443" i="4" s="1"/>
  <c r="P443" i="4"/>
  <c r="M492" i="4"/>
  <c r="Q492" i="4" s="1"/>
  <c r="P492" i="4"/>
  <c r="M476" i="4"/>
  <c r="Q476" i="4" s="1"/>
  <c r="P476" i="4"/>
  <c r="M470" i="4"/>
  <c r="Q470" i="4" s="1"/>
  <c r="P470" i="4"/>
  <c r="M458" i="4"/>
  <c r="Q458" i="4" s="1"/>
  <c r="P458" i="4"/>
  <c r="M439" i="4"/>
  <c r="Q439" i="4" s="1"/>
  <c r="P439" i="4"/>
  <c r="M873" i="4"/>
  <c r="Q873" i="4" s="1"/>
  <c r="P873" i="4"/>
  <c r="M598" i="4"/>
  <c r="Q598" i="4" s="1"/>
  <c r="P598" i="4"/>
  <c r="P892" i="4"/>
  <c r="M892" i="4"/>
  <c r="Q892" i="4" s="1"/>
  <c r="M483" i="4"/>
  <c r="Q483" i="4" s="1"/>
  <c r="P483" i="4"/>
  <c r="M464" i="4"/>
  <c r="Q464" i="4" s="1"/>
  <c r="P464" i="4"/>
  <c r="L840" i="4"/>
  <c r="BU82" i="1"/>
  <c r="M468" i="4"/>
  <c r="Q468" i="4" s="1"/>
  <c r="P468" i="4"/>
  <c r="M491" i="4"/>
  <c r="Q491" i="4" s="1"/>
  <c r="P491" i="4"/>
  <c r="M446" i="4"/>
  <c r="Q446" i="4" s="1"/>
  <c r="P446" i="4"/>
  <c r="M457" i="4"/>
  <c r="Q457" i="4" s="1"/>
  <c r="P457" i="4"/>
  <c r="M874" i="4"/>
  <c r="Q874" i="4" s="1"/>
  <c r="P874" i="4"/>
  <c r="M435" i="4"/>
  <c r="Q435" i="4" s="1"/>
  <c r="P435" i="4"/>
  <c r="M484" i="4"/>
  <c r="Q484" i="4" s="1"/>
  <c r="P484" i="4"/>
  <c r="BM82" i="1"/>
  <c r="BI48" i="1"/>
  <c r="L806" i="4"/>
  <c r="U48" i="1"/>
  <c r="M440" i="4"/>
  <c r="Q440" i="4" s="1"/>
  <c r="P440" i="4"/>
  <c r="M494" i="4"/>
  <c r="Q494" i="4" s="1"/>
  <c r="P494" i="4"/>
  <c r="M441" i="4"/>
  <c r="Q441" i="4" s="1"/>
  <c r="P441" i="4"/>
  <c r="M479" i="4"/>
  <c r="Q479" i="4" s="1"/>
  <c r="P479" i="4"/>
  <c r="M448" i="4"/>
  <c r="Q448" i="4" s="1"/>
  <c r="P448" i="4"/>
  <c r="M455" i="4"/>
  <c r="Q455" i="4" s="1"/>
  <c r="P455" i="4"/>
  <c r="M466" i="4"/>
  <c r="Q466" i="4" s="1"/>
  <c r="P466" i="4"/>
  <c r="M472" i="4"/>
  <c r="Q472" i="4" s="1"/>
  <c r="P472" i="4"/>
  <c r="M485" i="4"/>
  <c r="Q485" i="4" s="1"/>
  <c r="P485" i="4"/>
  <c r="M436" i="4"/>
  <c r="Q436" i="4" s="1"/>
  <c r="P436" i="4"/>
  <c r="M438" i="4"/>
  <c r="Q438" i="4" s="1"/>
  <c r="P438" i="4"/>
  <c r="BI47" i="1"/>
  <c r="S47" i="1" s="1"/>
  <c r="L805" i="4"/>
  <c r="U47" i="1"/>
  <c r="M456" i="4"/>
  <c r="Q456" i="4" s="1"/>
  <c r="P456" i="4"/>
  <c r="M437" i="4"/>
  <c r="Q437" i="4" s="1"/>
  <c r="P437" i="4"/>
  <c r="M488" i="4"/>
  <c r="Q488" i="4" s="1"/>
  <c r="P488" i="4"/>
  <c r="M433" i="4"/>
  <c r="Q433" i="4" s="1"/>
  <c r="P433" i="4"/>
  <c r="M480" i="4"/>
  <c r="Q480" i="4" s="1"/>
  <c r="P480" i="4"/>
  <c r="M599" i="4"/>
  <c r="Q599" i="4" s="1"/>
  <c r="P599" i="4"/>
  <c r="BN82" i="1"/>
  <c r="BJ48" i="1"/>
  <c r="BJ82" i="1" s="1"/>
  <c r="M875" i="4"/>
  <c r="Q875" i="4" s="1"/>
  <c r="P875" i="4"/>
  <c r="M603" i="4"/>
  <c r="Q603" i="4" s="1"/>
  <c r="P603" i="4"/>
  <c r="M445" i="4"/>
  <c r="Q445" i="4" s="1"/>
  <c r="P445" i="4"/>
  <c r="M463" i="4"/>
  <c r="Q463" i="4" s="1"/>
  <c r="P463" i="4"/>
  <c r="M430" i="4"/>
  <c r="Q430" i="4" s="1"/>
  <c r="P430" i="4"/>
  <c r="M452" i="4"/>
  <c r="Q452" i="4" s="1"/>
  <c r="P452" i="4"/>
  <c r="M469" i="4"/>
  <c r="Q469" i="4" s="1"/>
  <c r="P469" i="4"/>
  <c r="M451" i="4"/>
  <c r="Q451" i="4" s="1"/>
  <c r="P451" i="4"/>
  <c r="BI52" i="1"/>
  <c r="S52" i="1" s="1"/>
  <c r="M427" i="4"/>
  <c r="Q427" i="4" s="1"/>
  <c r="P427" i="4"/>
  <c r="M486" i="4"/>
  <c r="Q486" i="4" s="1"/>
  <c r="P486" i="4"/>
  <c r="L804" i="4"/>
  <c r="U46" i="1"/>
  <c r="BK82" i="1"/>
  <c r="M471" i="4"/>
  <c r="Q471" i="4" s="1"/>
  <c r="P471" i="4"/>
  <c r="L426" i="4"/>
  <c r="BO82" i="1"/>
  <c r="L810" i="4"/>
  <c r="U52" i="1"/>
  <c r="M493" i="4"/>
  <c r="Q493" i="4" s="1"/>
  <c r="P493" i="4"/>
  <c r="M481" i="4"/>
  <c r="Q481" i="4" s="1"/>
  <c r="P481" i="4"/>
  <c r="M487" i="4"/>
  <c r="Q487" i="4" s="1"/>
  <c r="P487" i="4"/>
  <c r="M447" i="4"/>
  <c r="Q447" i="4" s="1"/>
  <c r="P447" i="4"/>
  <c r="M467" i="4"/>
  <c r="Q467" i="4" s="1"/>
  <c r="P467" i="4"/>
  <c r="M489" i="4"/>
  <c r="Q489" i="4" s="1"/>
  <c r="P489" i="4"/>
  <c r="M450" i="4"/>
  <c r="Q450" i="4" s="1"/>
  <c r="P450" i="4"/>
  <c r="M432" i="4"/>
  <c r="Q432" i="4" s="1"/>
  <c r="P432" i="4"/>
  <c r="L771" i="4"/>
  <c r="BT82" i="1"/>
  <c r="U13" i="1"/>
  <c r="M597" i="4"/>
  <c r="Q597" i="4" s="1"/>
  <c r="P597" i="4"/>
  <c r="M879" i="4"/>
  <c r="Q879" i="4" s="1"/>
  <c r="P879" i="4"/>
  <c r="M616" i="4"/>
  <c r="Q616" i="4" s="1"/>
  <c r="P616" i="4"/>
  <c r="M473" i="4"/>
  <c r="Q473" i="4" s="1"/>
  <c r="P473" i="4"/>
  <c r="M434" i="4"/>
  <c r="Q434" i="4" s="1"/>
  <c r="P434" i="4"/>
  <c r="M431" i="4"/>
  <c r="Q431" i="4" s="1"/>
  <c r="P431" i="4"/>
  <c r="M449" i="4"/>
  <c r="Q449" i="4" s="1"/>
  <c r="P449" i="4"/>
  <c r="V8" i="10"/>
  <c r="T8" i="10"/>
  <c r="L8" i="10"/>
  <c r="J8" i="10"/>
  <c r="P810" i="4" l="1"/>
  <c r="M810" i="4"/>
  <c r="Q810" i="4" s="1"/>
  <c r="M840" i="4"/>
  <c r="Q840" i="4" s="1"/>
  <c r="P840" i="4"/>
  <c r="M426" i="4"/>
  <c r="Q426" i="4" s="1"/>
  <c r="P426" i="4"/>
  <c r="M806" i="4"/>
  <c r="Q806" i="4" s="1"/>
  <c r="P806" i="4"/>
  <c r="M823" i="4"/>
  <c r="Q823" i="4" s="1"/>
  <c r="P823" i="4"/>
  <c r="M804" i="4"/>
  <c r="Q804" i="4" s="1"/>
  <c r="P804" i="4"/>
  <c r="M805" i="4"/>
  <c r="Q805" i="4" s="1"/>
  <c r="P805" i="4"/>
  <c r="S48" i="1"/>
  <c r="M771" i="4"/>
  <c r="Q771" i="4" s="1"/>
  <c r="P771" i="4"/>
  <c r="BD52" i="1"/>
  <c r="BS52" i="1" s="1"/>
  <c r="L741" i="4" s="1"/>
  <c r="BS13" i="1"/>
  <c r="BD65" i="1"/>
  <c r="BS65" i="1" s="1"/>
  <c r="L754" i="4" s="1"/>
  <c r="O57" i="10"/>
  <c r="AL60" i="1" s="1"/>
  <c r="BP60" i="1" s="1"/>
  <c r="O53" i="10"/>
  <c r="AL56" i="1" s="1"/>
  <c r="BP56" i="1" s="1"/>
  <c r="AH11" i="10"/>
  <c r="AH14" i="10"/>
  <c r="AH15" i="10"/>
  <c r="AH16" i="10"/>
  <c r="AH17" i="10"/>
  <c r="AH18" i="10"/>
  <c r="AH22" i="10"/>
  <c r="AH23" i="10"/>
  <c r="AH24" i="10"/>
  <c r="AH25" i="10"/>
  <c r="AH26" i="10"/>
  <c r="AH27" i="10"/>
  <c r="AH30" i="10"/>
  <c r="AH31" i="10"/>
  <c r="AH32" i="10"/>
  <c r="AH33" i="10"/>
  <c r="AH34" i="10"/>
  <c r="AH35" i="10"/>
  <c r="AH36" i="10"/>
  <c r="AH38" i="10"/>
  <c r="AH39" i="10"/>
  <c r="AH40" i="10"/>
  <c r="AH41" i="10"/>
  <c r="AH42" i="10"/>
  <c r="AH43" i="10"/>
  <c r="AH46" i="10"/>
  <c r="AH47" i="10"/>
  <c r="AH48" i="10"/>
  <c r="AH49" i="10"/>
  <c r="AH50" i="10"/>
  <c r="AH52" i="10"/>
  <c r="AH53" i="10"/>
  <c r="AH54" i="10"/>
  <c r="AH55" i="10"/>
  <c r="AH57" i="10"/>
  <c r="AH58" i="10"/>
  <c r="AH60" i="10"/>
  <c r="AH61" i="10"/>
  <c r="AH62" i="10"/>
  <c r="AH63" i="10"/>
  <c r="AH64" i="10"/>
  <c r="AH65" i="10"/>
  <c r="AH66" i="10"/>
  <c r="AH67" i="10"/>
  <c r="AH70" i="10"/>
  <c r="AH71" i="10"/>
  <c r="AH72" i="10"/>
  <c r="AH73" i="10"/>
  <c r="AH74" i="10"/>
  <c r="AH76" i="10"/>
  <c r="AH77" i="10"/>
  <c r="L542" i="4" l="1"/>
  <c r="M754" i="4"/>
  <c r="Q754" i="4" s="1"/>
  <c r="P754" i="4"/>
  <c r="L538" i="4"/>
  <c r="L702" i="4"/>
  <c r="P741" i="4"/>
  <c r="M741" i="4"/>
  <c r="Q741" i="4" s="1"/>
  <c r="Q53" i="10"/>
  <c r="AN56" i="1" s="1"/>
  <c r="BR56" i="1" s="1"/>
  <c r="Q57" i="10"/>
  <c r="AJ57" i="10"/>
  <c r="AJ53" i="10"/>
  <c r="BD46" i="1"/>
  <c r="BS46" i="1" s="1"/>
  <c r="L735" i="4" s="1"/>
  <c r="BD48" i="1"/>
  <c r="BS48" i="1" s="1"/>
  <c r="L737" i="4" s="1"/>
  <c r="BD47" i="1"/>
  <c r="BS47" i="1" s="1"/>
  <c r="L736" i="4" s="1"/>
  <c r="S8" i="10"/>
  <c r="M8" i="10"/>
  <c r="AI10" i="10"/>
  <c r="O13" i="10"/>
  <c r="AL16" i="1" s="1"/>
  <c r="BP16" i="1" s="1"/>
  <c r="AH51" i="10"/>
  <c r="AH13" i="10"/>
  <c r="O26" i="10"/>
  <c r="AL29" i="1" s="1"/>
  <c r="BP29" i="1" s="1"/>
  <c r="O12" i="10"/>
  <c r="AL15" i="1" s="1"/>
  <c r="BP15" i="1" s="1"/>
  <c r="O42" i="10"/>
  <c r="AL45" i="1" s="1"/>
  <c r="BP45" i="1" s="1"/>
  <c r="O18" i="10"/>
  <c r="AL21" i="1" s="1"/>
  <c r="BP21" i="1" s="1"/>
  <c r="O20" i="10"/>
  <c r="AL23" i="1" s="1"/>
  <c r="BP23" i="1" s="1"/>
  <c r="O34" i="10"/>
  <c r="AL37" i="1" s="1"/>
  <c r="BP37" i="1" s="1"/>
  <c r="O78" i="10"/>
  <c r="AL81" i="1" s="1"/>
  <c r="BP81" i="1" s="1"/>
  <c r="AH59" i="10"/>
  <c r="AH19" i="10"/>
  <c r="AH20" i="10"/>
  <c r="AH44" i="10"/>
  <c r="AH12" i="10"/>
  <c r="O77" i="10"/>
  <c r="AL80" i="1" s="1"/>
  <c r="BP80" i="1" s="1"/>
  <c r="O69" i="10"/>
  <c r="AL72" i="1" s="1"/>
  <c r="BP72" i="1" s="1"/>
  <c r="O61" i="10"/>
  <c r="AL64" i="1" s="1"/>
  <c r="BP64" i="1" s="1"/>
  <c r="O45" i="10"/>
  <c r="AL48" i="1" s="1"/>
  <c r="O37" i="10"/>
  <c r="AL40" i="1" s="1"/>
  <c r="BP40" i="1" s="1"/>
  <c r="O29" i="10"/>
  <c r="AL32" i="1" s="1"/>
  <c r="BP32" i="1" s="1"/>
  <c r="O56" i="10"/>
  <c r="AL59" i="1" s="1"/>
  <c r="BP59" i="1" s="1"/>
  <c r="O14" i="10"/>
  <c r="AL17" i="1" s="1"/>
  <c r="BP17" i="1" s="1"/>
  <c r="AH37" i="10"/>
  <c r="O50" i="10"/>
  <c r="AL53" i="1" s="1"/>
  <c r="BP53" i="1" s="1"/>
  <c r="O66" i="10"/>
  <c r="AL69" i="1" s="1"/>
  <c r="BP69" i="1" s="1"/>
  <c r="O74" i="10"/>
  <c r="AL77" i="1" s="1"/>
  <c r="BP77" i="1" s="1"/>
  <c r="O15" i="10"/>
  <c r="AL18" i="1" s="1"/>
  <c r="BP18" i="1" s="1"/>
  <c r="AH21" i="10"/>
  <c r="O38" i="10"/>
  <c r="AL41" i="1" s="1"/>
  <c r="BP41" i="1" s="1"/>
  <c r="O68" i="10"/>
  <c r="AL71" i="1" s="1"/>
  <c r="BP71" i="1" s="1"/>
  <c r="O60" i="10"/>
  <c r="AL63" i="1" s="1"/>
  <c r="BP63" i="1" s="1"/>
  <c r="O44" i="10"/>
  <c r="AL47" i="1" s="1"/>
  <c r="O36" i="10"/>
  <c r="AL39" i="1" s="1"/>
  <c r="BP39" i="1" s="1"/>
  <c r="O28" i="10"/>
  <c r="AL31" i="1" s="1"/>
  <c r="BP31" i="1" s="1"/>
  <c r="AH45" i="10"/>
  <c r="AH68" i="10"/>
  <c r="O39" i="10"/>
  <c r="AL42" i="1" s="1"/>
  <c r="BP42" i="1" s="1"/>
  <c r="O75" i="10"/>
  <c r="AL78" i="1" s="1"/>
  <c r="BP78" i="1" s="1"/>
  <c r="O67" i="10"/>
  <c r="AL70" i="1" s="1"/>
  <c r="BP70" i="1" s="1"/>
  <c r="O59" i="10"/>
  <c r="AL62" i="1" s="1"/>
  <c r="BP62" i="1" s="1"/>
  <c r="O43" i="10"/>
  <c r="AL46" i="1" s="1"/>
  <c r="O35" i="10"/>
  <c r="AL38" i="1" s="1"/>
  <c r="BP38" i="1" s="1"/>
  <c r="O27" i="10"/>
  <c r="AL30" i="1" s="1"/>
  <c r="BP30" i="1" s="1"/>
  <c r="O19" i="10"/>
  <c r="AL22" i="1" s="1"/>
  <c r="BP22" i="1" s="1"/>
  <c r="AH28" i="10"/>
  <c r="AH69" i="10"/>
  <c r="O54" i="10"/>
  <c r="AL57" i="1" s="1"/>
  <c r="BP57" i="1" s="1"/>
  <c r="O62" i="10"/>
  <c r="AL65" i="1" s="1"/>
  <c r="O70" i="10"/>
  <c r="AL73" i="1" s="1"/>
  <c r="BP73" i="1" s="1"/>
  <c r="O46" i="10"/>
  <c r="BA49" i="1" s="1"/>
  <c r="AH29" i="10"/>
  <c r="AH75" i="10"/>
  <c r="O23" i="10"/>
  <c r="AL26" i="1" s="1"/>
  <c r="BP26" i="1" s="1"/>
  <c r="O31" i="10"/>
  <c r="AL34" i="1" s="1"/>
  <c r="BP34" i="1" s="1"/>
  <c r="O55" i="10"/>
  <c r="AL58" i="1" s="1"/>
  <c r="BP58" i="1" s="1"/>
  <c r="O63" i="10"/>
  <c r="AL66" i="1" s="1"/>
  <c r="BP66" i="1" s="1"/>
  <c r="O47" i="10"/>
  <c r="AL50" i="1" s="1"/>
  <c r="BP50" i="1" s="1"/>
  <c r="O16" i="10"/>
  <c r="AL19" i="1" s="1"/>
  <c r="BP19" i="1" s="1"/>
  <c r="O32" i="10"/>
  <c r="AL35" i="1" s="1"/>
  <c r="BP35" i="1" s="1"/>
  <c r="O40" i="10"/>
  <c r="BA43" i="1" s="1"/>
  <c r="O64" i="10"/>
  <c r="AL67" i="1" s="1"/>
  <c r="BP67" i="1" s="1"/>
  <c r="O72" i="10"/>
  <c r="AL75" i="1" s="1"/>
  <c r="BP75" i="1" s="1"/>
  <c r="AH78" i="10"/>
  <c r="O17" i="10"/>
  <c r="AL20" i="1" s="1"/>
  <c r="BP20" i="1" s="1"/>
  <c r="O25" i="10"/>
  <c r="AL28" i="1" s="1"/>
  <c r="BP28" i="1" s="1"/>
  <c r="O33" i="10"/>
  <c r="AL36" i="1" s="1"/>
  <c r="BP36" i="1" s="1"/>
  <c r="O41" i="10"/>
  <c r="AL44" i="1" s="1"/>
  <c r="BP44" i="1" s="1"/>
  <c r="O49" i="10"/>
  <c r="AL52" i="1" s="1"/>
  <c r="O65" i="10"/>
  <c r="AL68" i="1" s="1"/>
  <c r="BP68" i="1" s="1"/>
  <c r="O73" i="10"/>
  <c r="AL76" i="1" s="1"/>
  <c r="BP76" i="1" s="1"/>
  <c r="O24" i="10"/>
  <c r="AL27" i="1" s="1"/>
  <c r="BP27" i="1" s="1"/>
  <c r="O10" i="10"/>
  <c r="AL13" i="1" s="1"/>
  <c r="O48" i="10"/>
  <c r="AL51" i="1" s="1"/>
  <c r="BP51" i="1" s="1"/>
  <c r="AH56" i="10"/>
  <c r="L676" i="4" l="1"/>
  <c r="T56" i="1"/>
  <c r="L555" i="4"/>
  <c r="L521" i="4"/>
  <c r="L549" i="4"/>
  <c r="L526" i="4"/>
  <c r="L517" i="4"/>
  <c r="L512" i="4"/>
  <c r="L500" i="4"/>
  <c r="L522" i="4"/>
  <c r="L511" i="4"/>
  <c r="P737" i="4"/>
  <c r="M737" i="4"/>
  <c r="Q737" i="4" s="1"/>
  <c r="BS82" i="1"/>
  <c r="L518" i="4"/>
  <c r="L501" i="4"/>
  <c r="BP49" i="1"/>
  <c r="L520" i="4"/>
  <c r="L513" i="4"/>
  <c r="L559" i="4"/>
  <c r="M735" i="4"/>
  <c r="Q735" i="4" s="1"/>
  <c r="P735" i="4"/>
  <c r="M702" i="4"/>
  <c r="Q702" i="4" s="1"/>
  <c r="P702" i="4"/>
  <c r="L510" i="4"/>
  <c r="L546" i="4"/>
  <c r="L548" i="4"/>
  <c r="L535" i="4"/>
  <c r="L554" i="4"/>
  <c r="L498" i="4"/>
  <c r="M538" i="4"/>
  <c r="Q538" i="4" s="1"/>
  <c r="P538" i="4"/>
  <c r="L540" i="4"/>
  <c r="L539" i="4"/>
  <c r="L552" i="4"/>
  <c r="L545" i="4"/>
  <c r="L562" i="4"/>
  <c r="L505" i="4"/>
  <c r="R57" i="10"/>
  <c r="AN60" i="1"/>
  <c r="BR60" i="1" s="1"/>
  <c r="L533" i="4"/>
  <c r="L563" i="4"/>
  <c r="L502" i="4"/>
  <c r="L544" i="4"/>
  <c r="L519" i="4"/>
  <c r="L509" i="4"/>
  <c r="L558" i="4"/>
  <c r="L557" i="4"/>
  <c r="L516" i="4"/>
  <c r="L560" i="4"/>
  <c r="L553" i="4"/>
  <c r="L499" i="4"/>
  <c r="L503" i="4"/>
  <c r="M676" i="4"/>
  <c r="Q676" i="4" s="1"/>
  <c r="P676" i="4"/>
  <c r="L532" i="4"/>
  <c r="L551" i="4"/>
  <c r="L550" i="4"/>
  <c r="L508" i="4"/>
  <c r="L524" i="4"/>
  <c r="L523" i="4"/>
  <c r="L541" i="4"/>
  <c r="L527" i="4"/>
  <c r="BP43" i="1"/>
  <c r="L504" i="4"/>
  <c r="L514" i="4"/>
  <c r="L497" i="4"/>
  <c r="M736" i="4"/>
  <c r="Q736" i="4" s="1"/>
  <c r="P736" i="4"/>
  <c r="M542" i="4"/>
  <c r="Q542" i="4" s="1"/>
  <c r="P542" i="4"/>
  <c r="Q29" i="10"/>
  <c r="AN32" i="1" s="1"/>
  <c r="BR32" i="1" s="1"/>
  <c r="R29" i="10"/>
  <c r="Q12" i="10"/>
  <c r="AN15" i="1" s="1"/>
  <c r="BR15" i="1" s="1"/>
  <c r="L635" i="4" s="1"/>
  <c r="R12" i="10"/>
  <c r="Q16" i="10"/>
  <c r="AN19" i="1" s="1"/>
  <c r="BR19" i="1" s="1"/>
  <c r="L639" i="4" s="1"/>
  <c r="Q37" i="10"/>
  <c r="AN40" i="1" s="1"/>
  <c r="BR40" i="1" s="1"/>
  <c r="Q26" i="10"/>
  <c r="Q46" i="10"/>
  <c r="BC49" i="1" s="1"/>
  <c r="BR49" i="1" s="1"/>
  <c r="L669" i="4" s="1"/>
  <c r="Q70" i="10"/>
  <c r="AN73" i="1" s="1"/>
  <c r="BR73" i="1" s="1"/>
  <c r="L693" i="4" s="1"/>
  <c r="Q35" i="10"/>
  <c r="AN38" i="1" s="1"/>
  <c r="BR38" i="1" s="1"/>
  <c r="Q28" i="10"/>
  <c r="Q74" i="10"/>
  <c r="AN77" i="1" s="1"/>
  <c r="BR77" i="1" s="1"/>
  <c r="L697" i="4" s="1"/>
  <c r="AJ45" i="10"/>
  <c r="Q45" i="10"/>
  <c r="Q15" i="10"/>
  <c r="AN18" i="1" s="1"/>
  <c r="BR18" i="1" s="1"/>
  <c r="Q17" i="10"/>
  <c r="Q36" i="10"/>
  <c r="Q66" i="10"/>
  <c r="Q61" i="10"/>
  <c r="AJ78" i="10"/>
  <c r="Q78" i="10"/>
  <c r="AN81" i="1" s="1"/>
  <c r="BR81" i="1" s="1"/>
  <c r="L701" i="4" s="1"/>
  <c r="Q33" i="10"/>
  <c r="AN36" i="1" s="1"/>
  <c r="BR36" i="1" s="1"/>
  <c r="L656" i="4" s="1"/>
  <c r="Q48" i="10"/>
  <c r="AN51" i="1" s="1"/>
  <c r="BR51" i="1" s="1"/>
  <c r="Q47" i="10"/>
  <c r="AN50" i="1" s="1"/>
  <c r="BR50" i="1" s="1"/>
  <c r="L670" i="4" s="1"/>
  <c r="Q24" i="10"/>
  <c r="AN27" i="1" s="1"/>
  <c r="BR27" i="1" s="1"/>
  <c r="L647" i="4" s="1"/>
  <c r="Q55" i="10"/>
  <c r="Q54" i="10"/>
  <c r="AN57" i="1" s="1"/>
  <c r="BR57" i="1" s="1"/>
  <c r="L677" i="4" s="1"/>
  <c r="Q59" i="10"/>
  <c r="AN62" i="1" s="1"/>
  <c r="BR62" i="1" s="1"/>
  <c r="L682" i="4" s="1"/>
  <c r="R59" i="10"/>
  <c r="AJ44" i="10"/>
  <c r="Q44" i="10"/>
  <c r="Q50" i="10"/>
  <c r="AN53" i="1" s="1"/>
  <c r="BR53" i="1" s="1"/>
  <c r="L673" i="4" s="1"/>
  <c r="Q69" i="10"/>
  <c r="Q34" i="10"/>
  <c r="Q13" i="10"/>
  <c r="Q41" i="10"/>
  <c r="AN44" i="1" s="1"/>
  <c r="BR44" i="1" s="1"/>
  <c r="R41" i="10"/>
  <c r="Q63" i="10"/>
  <c r="Q73" i="10"/>
  <c r="Q31" i="10"/>
  <c r="AN34" i="1" s="1"/>
  <c r="BR34" i="1" s="1"/>
  <c r="L654" i="4" s="1"/>
  <c r="Q67" i="10"/>
  <c r="AN70" i="1" s="1"/>
  <c r="BR70" i="1" s="1"/>
  <c r="R67" i="10"/>
  <c r="Q60" i="10"/>
  <c r="AJ77" i="10"/>
  <c r="Q77" i="10"/>
  <c r="Q20" i="10"/>
  <c r="AL57" i="10"/>
  <c r="Q32" i="10"/>
  <c r="Q27" i="10"/>
  <c r="Q62" i="10"/>
  <c r="AN65" i="1" s="1"/>
  <c r="Q65" i="10"/>
  <c r="Q64" i="10"/>
  <c r="Q23" i="10"/>
  <c r="AN26" i="1" s="1"/>
  <c r="BR26" i="1" s="1"/>
  <c r="L646" i="4" s="1"/>
  <c r="Q75" i="10"/>
  <c r="AN78" i="1" s="1"/>
  <c r="BR78" i="1" s="1"/>
  <c r="L698" i="4" s="1"/>
  <c r="R75" i="10"/>
  <c r="AJ75" i="10"/>
  <c r="Q68" i="10"/>
  <c r="Q14" i="10"/>
  <c r="AN17" i="1" s="1"/>
  <c r="BR17" i="1" s="1"/>
  <c r="L637" i="4" s="1"/>
  <c r="Q18" i="10"/>
  <c r="AL53" i="10"/>
  <c r="Q19" i="10"/>
  <c r="Q25" i="10"/>
  <c r="AN28" i="1" s="1"/>
  <c r="BR28" i="1" s="1"/>
  <c r="R25" i="10"/>
  <c r="BP13" i="1"/>
  <c r="Q10" i="10"/>
  <c r="AN13" i="1" s="1"/>
  <c r="AJ43" i="10"/>
  <c r="Q43" i="10"/>
  <c r="Q72" i="10"/>
  <c r="AJ49" i="10"/>
  <c r="Q49" i="10"/>
  <c r="Q40" i="10"/>
  <c r="Q39" i="10"/>
  <c r="AN42" i="1" s="1"/>
  <c r="BR42" i="1" s="1"/>
  <c r="L662" i="4" s="1"/>
  <c r="Q38" i="10"/>
  <c r="Q56" i="10"/>
  <c r="AN59" i="1" s="1"/>
  <c r="BR59" i="1" s="1"/>
  <c r="L679" i="4" s="1"/>
  <c r="Q42" i="10"/>
  <c r="R53" i="10"/>
  <c r="AJ65" i="10"/>
  <c r="BA65" i="1"/>
  <c r="AJ62" i="10"/>
  <c r="AJ36" i="10"/>
  <c r="AJ24" i="10"/>
  <c r="AJ55" i="10"/>
  <c r="AJ54" i="10"/>
  <c r="AJ59" i="10"/>
  <c r="AJ50" i="10"/>
  <c r="AJ69" i="10"/>
  <c r="AJ34" i="10"/>
  <c r="AJ13" i="10"/>
  <c r="AJ23" i="10"/>
  <c r="AJ17" i="10"/>
  <c r="AJ63" i="10"/>
  <c r="AJ66" i="10"/>
  <c r="AJ61" i="10"/>
  <c r="AJ73" i="10"/>
  <c r="AJ72" i="10"/>
  <c r="AJ31" i="10"/>
  <c r="AJ67" i="10"/>
  <c r="AJ60" i="10"/>
  <c r="AJ20" i="10"/>
  <c r="AJ64" i="10"/>
  <c r="AJ14" i="10"/>
  <c r="AJ18" i="10"/>
  <c r="AJ40" i="10"/>
  <c r="AJ38" i="10"/>
  <c r="AJ56" i="10"/>
  <c r="AJ42" i="10"/>
  <c r="AJ32" i="10"/>
  <c r="AJ29" i="10"/>
  <c r="AJ12" i="10"/>
  <c r="AJ33" i="10"/>
  <c r="AJ16" i="10"/>
  <c r="AJ46" i="10"/>
  <c r="AJ27" i="10"/>
  <c r="AJ15" i="10"/>
  <c r="AJ37" i="10"/>
  <c r="AJ26" i="10"/>
  <c r="AJ68" i="10"/>
  <c r="AJ39" i="10"/>
  <c r="AJ41" i="10"/>
  <c r="AJ19" i="10"/>
  <c r="AJ48" i="10"/>
  <c r="AJ25" i="10"/>
  <c r="AJ47" i="10"/>
  <c r="AJ70" i="10"/>
  <c r="AJ35" i="10"/>
  <c r="AJ28" i="10"/>
  <c r="AJ74" i="10"/>
  <c r="BA46" i="1"/>
  <c r="BP46" i="1" s="1"/>
  <c r="BA47" i="1"/>
  <c r="BP47" i="1" s="1"/>
  <c r="BA52" i="1"/>
  <c r="BP52" i="1" s="1"/>
  <c r="BA48" i="1"/>
  <c r="O8" i="10"/>
  <c r="AX55" i="10"/>
  <c r="AZ55" i="10"/>
  <c r="AY55" i="10"/>
  <c r="L648" i="4" l="1"/>
  <c r="T28" i="1"/>
  <c r="L690" i="4"/>
  <c r="T70" i="1"/>
  <c r="L664" i="4"/>
  <c r="T44" i="1"/>
  <c r="L671" i="4"/>
  <c r="T51" i="1"/>
  <c r="L638" i="4"/>
  <c r="T18" i="1"/>
  <c r="L658" i="4"/>
  <c r="T38" i="1"/>
  <c r="L660" i="4"/>
  <c r="T40" i="1"/>
  <c r="L652" i="4"/>
  <c r="T32" i="1"/>
  <c r="L534" i="4"/>
  <c r="L528" i="4"/>
  <c r="R40" i="10"/>
  <c r="BC43" i="1"/>
  <c r="M527" i="4"/>
  <c r="Q527" i="4" s="1"/>
  <c r="P527" i="4"/>
  <c r="M508" i="4"/>
  <c r="Q508" i="4" s="1"/>
  <c r="P508" i="4"/>
  <c r="M560" i="4"/>
  <c r="Q560" i="4" s="1"/>
  <c r="P560" i="4"/>
  <c r="M509" i="4"/>
  <c r="Q509" i="4" s="1"/>
  <c r="P509" i="4"/>
  <c r="M502" i="4"/>
  <c r="Q502" i="4" s="1"/>
  <c r="P502" i="4"/>
  <c r="M505" i="4"/>
  <c r="Q505" i="4" s="1"/>
  <c r="P505" i="4"/>
  <c r="M539" i="4"/>
  <c r="Q539" i="4" s="1"/>
  <c r="P539" i="4"/>
  <c r="M554" i="4"/>
  <c r="Q554" i="4" s="1"/>
  <c r="P554" i="4"/>
  <c r="M559" i="4"/>
  <c r="Q559" i="4" s="1"/>
  <c r="P559" i="4"/>
  <c r="M501" i="4"/>
  <c r="Q501" i="4" s="1"/>
  <c r="P501" i="4"/>
  <c r="R49" i="10"/>
  <c r="AN52" i="1"/>
  <c r="M648" i="4"/>
  <c r="Q648" i="4" s="1"/>
  <c r="P648" i="4"/>
  <c r="M698" i="4"/>
  <c r="Q698" i="4" s="1"/>
  <c r="P698" i="4"/>
  <c r="R20" i="10"/>
  <c r="AN23" i="1"/>
  <c r="BR23" i="1" s="1"/>
  <c r="R63" i="10"/>
  <c r="AN66" i="1"/>
  <c r="BR66" i="1" s="1"/>
  <c r="R44" i="10"/>
  <c r="AN47" i="1"/>
  <c r="P671" i="4"/>
  <c r="M671" i="4"/>
  <c r="Q671" i="4" s="1"/>
  <c r="M638" i="4"/>
  <c r="Q638" i="4" s="1"/>
  <c r="P638" i="4"/>
  <c r="M669" i="4"/>
  <c r="Q669" i="4" s="1"/>
  <c r="P669" i="4"/>
  <c r="M652" i="4"/>
  <c r="Q652" i="4" s="1"/>
  <c r="P652" i="4"/>
  <c r="M514" i="4"/>
  <c r="Q514" i="4" s="1"/>
  <c r="P514" i="4"/>
  <c r="T59" i="1"/>
  <c r="T34" i="1"/>
  <c r="T81" i="1"/>
  <c r="T53" i="1"/>
  <c r="M510" i="4"/>
  <c r="Q510" i="4" s="1"/>
  <c r="P510" i="4"/>
  <c r="T36" i="1"/>
  <c r="M522" i="4"/>
  <c r="Q522" i="4" s="1"/>
  <c r="P522" i="4"/>
  <c r="M526" i="4"/>
  <c r="Q526" i="4" s="1"/>
  <c r="P526" i="4"/>
  <c r="M673" i="4"/>
  <c r="Q673" i="4" s="1"/>
  <c r="P673" i="4"/>
  <c r="R17" i="10"/>
  <c r="X17" i="10" s="1"/>
  <c r="AN20" i="1"/>
  <c r="BR20" i="1" s="1"/>
  <c r="M503" i="4"/>
  <c r="Q503" i="4" s="1"/>
  <c r="P503" i="4"/>
  <c r="M513" i="4"/>
  <c r="Q513" i="4" s="1"/>
  <c r="P513" i="4"/>
  <c r="R72" i="10"/>
  <c r="AN75" i="1"/>
  <c r="BR75" i="1" s="1"/>
  <c r="M670" i="4"/>
  <c r="Q670" i="4" s="1"/>
  <c r="P670" i="4"/>
  <c r="R45" i="10"/>
  <c r="AN48" i="1"/>
  <c r="M701" i="4"/>
  <c r="Q701" i="4" s="1"/>
  <c r="P701" i="4"/>
  <c r="T17" i="1"/>
  <c r="M500" i="4"/>
  <c r="Q500" i="4" s="1"/>
  <c r="P500" i="4"/>
  <c r="M549" i="4"/>
  <c r="Q549" i="4" s="1"/>
  <c r="P549" i="4"/>
  <c r="R42" i="10"/>
  <c r="AN45" i="1"/>
  <c r="BR45" i="1" s="1"/>
  <c r="R43" i="10"/>
  <c r="AN46" i="1"/>
  <c r="R18" i="10"/>
  <c r="X18" i="10" s="1"/>
  <c r="AN21" i="1"/>
  <c r="BR21" i="1" s="1"/>
  <c r="R65" i="10"/>
  <c r="AN68" i="1"/>
  <c r="BR68" i="1" s="1"/>
  <c r="R60" i="10"/>
  <c r="AN63" i="1"/>
  <c r="BR63" i="1" s="1"/>
  <c r="R13" i="10"/>
  <c r="AN16" i="1"/>
  <c r="BR16" i="1" s="1"/>
  <c r="M682" i="4"/>
  <c r="Q682" i="4" s="1"/>
  <c r="P682" i="4"/>
  <c r="R74" i="10"/>
  <c r="R16" i="10"/>
  <c r="M523" i="4"/>
  <c r="Q523" i="4" s="1"/>
  <c r="P523" i="4"/>
  <c r="M551" i="4"/>
  <c r="Q551" i="4" s="1"/>
  <c r="P551" i="4"/>
  <c r="M499" i="4"/>
  <c r="Q499" i="4" s="1"/>
  <c r="P499" i="4"/>
  <c r="M557" i="4"/>
  <c r="Q557" i="4" s="1"/>
  <c r="P557" i="4"/>
  <c r="T62" i="1"/>
  <c r="M533" i="4"/>
  <c r="Q533" i="4" s="1"/>
  <c r="P533" i="4"/>
  <c r="M545" i="4"/>
  <c r="Q545" i="4" s="1"/>
  <c r="P545" i="4"/>
  <c r="M548" i="4"/>
  <c r="Q548" i="4" s="1"/>
  <c r="P548" i="4"/>
  <c r="M520" i="4"/>
  <c r="Q520" i="4" s="1"/>
  <c r="P520" i="4"/>
  <c r="M646" i="4"/>
  <c r="Q646" i="4" s="1"/>
  <c r="P646" i="4"/>
  <c r="R64" i="10"/>
  <c r="X64" i="10" s="1"/>
  <c r="AN67" i="1"/>
  <c r="BR67" i="1" s="1"/>
  <c r="M660" i="4"/>
  <c r="Q660" i="4" s="1"/>
  <c r="P660" i="4"/>
  <c r="L529" i="4"/>
  <c r="P679" i="4"/>
  <c r="M679" i="4"/>
  <c r="Q679" i="4" s="1"/>
  <c r="M697" i="4"/>
  <c r="Q697" i="4" s="1"/>
  <c r="P697" i="4"/>
  <c r="L525" i="4"/>
  <c r="T42" i="1"/>
  <c r="T50" i="1"/>
  <c r="M544" i="4"/>
  <c r="Q544" i="4" s="1"/>
  <c r="P544" i="4"/>
  <c r="L680" i="4"/>
  <c r="T60" i="1"/>
  <c r="BG49" i="1"/>
  <c r="BH49" i="1" s="1"/>
  <c r="M512" i="4"/>
  <c r="Q512" i="4" s="1"/>
  <c r="P512" i="4"/>
  <c r="M521" i="4"/>
  <c r="Q521" i="4" s="1"/>
  <c r="P521" i="4"/>
  <c r="R73" i="10"/>
  <c r="AN76" i="1"/>
  <c r="BR76" i="1" s="1"/>
  <c r="M656" i="4"/>
  <c r="Q656" i="4" s="1"/>
  <c r="P656" i="4"/>
  <c r="M550" i="4"/>
  <c r="Q550" i="4" s="1"/>
  <c r="P550" i="4"/>
  <c r="M516" i="4"/>
  <c r="Q516" i="4" s="1"/>
  <c r="P516" i="4"/>
  <c r="M519" i="4"/>
  <c r="Q519" i="4" s="1"/>
  <c r="P519" i="4"/>
  <c r="M563" i="4"/>
  <c r="Q563" i="4" s="1"/>
  <c r="P563" i="4"/>
  <c r="M562" i="4"/>
  <c r="Q562" i="4" s="1"/>
  <c r="P562" i="4"/>
  <c r="M540" i="4"/>
  <c r="Q540" i="4" s="1"/>
  <c r="P540" i="4"/>
  <c r="M535" i="4"/>
  <c r="Q535" i="4" s="1"/>
  <c r="P535" i="4"/>
  <c r="M518" i="4"/>
  <c r="Q518" i="4" s="1"/>
  <c r="P518" i="4"/>
  <c r="M637" i="4"/>
  <c r="Q637" i="4" s="1"/>
  <c r="P637" i="4"/>
  <c r="R34" i="10"/>
  <c r="AN37" i="1"/>
  <c r="BR37" i="1" s="1"/>
  <c r="R61" i="10"/>
  <c r="AN64" i="1"/>
  <c r="BR64" i="1" s="1"/>
  <c r="M639" i="4"/>
  <c r="Q639" i="4" s="1"/>
  <c r="P639" i="4"/>
  <c r="R38" i="10"/>
  <c r="AN41" i="1"/>
  <c r="BR41" i="1" s="1"/>
  <c r="R68" i="10"/>
  <c r="AN71" i="1"/>
  <c r="BR71" i="1" s="1"/>
  <c r="R27" i="10"/>
  <c r="X27" i="10" s="1"/>
  <c r="AN30" i="1"/>
  <c r="BR30" i="1" s="1"/>
  <c r="M690" i="4"/>
  <c r="Q690" i="4" s="1"/>
  <c r="P690" i="4"/>
  <c r="R69" i="10"/>
  <c r="AN72" i="1"/>
  <c r="BR72" i="1" s="1"/>
  <c r="R55" i="10"/>
  <c r="AN58" i="1"/>
  <c r="BR58" i="1" s="1"/>
  <c r="R66" i="10"/>
  <c r="X66" i="10" s="1"/>
  <c r="AN69" i="1"/>
  <c r="BR69" i="1" s="1"/>
  <c r="R28" i="10"/>
  <c r="AN31" i="1"/>
  <c r="BR31" i="1" s="1"/>
  <c r="T15" i="1"/>
  <c r="M524" i="4"/>
  <c r="Q524" i="4" s="1"/>
  <c r="P524" i="4"/>
  <c r="M532" i="4"/>
  <c r="Q532" i="4" s="1"/>
  <c r="P532" i="4"/>
  <c r="M553" i="4"/>
  <c r="Q553" i="4" s="1"/>
  <c r="P553" i="4"/>
  <c r="M558" i="4"/>
  <c r="Q558" i="4" s="1"/>
  <c r="P558" i="4"/>
  <c r="BP65" i="1"/>
  <c r="M552" i="4"/>
  <c r="Q552" i="4" s="1"/>
  <c r="P552" i="4"/>
  <c r="M498" i="4"/>
  <c r="Q498" i="4" s="1"/>
  <c r="P498" i="4"/>
  <c r="M546" i="4"/>
  <c r="Q546" i="4" s="1"/>
  <c r="P546" i="4"/>
  <c r="BP48" i="1"/>
  <c r="L531" i="4"/>
  <c r="T49" i="1"/>
  <c r="T73" i="1"/>
  <c r="M693" i="4"/>
  <c r="Q693" i="4" s="1"/>
  <c r="P693" i="4"/>
  <c r="R19" i="10"/>
  <c r="AN22" i="1"/>
  <c r="BR22" i="1" s="1"/>
  <c r="R77" i="10"/>
  <c r="AN80" i="1"/>
  <c r="BR80" i="1" s="1"/>
  <c r="R26" i="10"/>
  <c r="AN29" i="1"/>
  <c r="BR29" i="1" s="1"/>
  <c r="M541" i="4"/>
  <c r="Q541" i="4" s="1"/>
  <c r="P541" i="4"/>
  <c r="M664" i="4"/>
  <c r="Q664" i="4" s="1"/>
  <c r="P664" i="4"/>
  <c r="M504" i="4"/>
  <c r="Q504" i="4" s="1"/>
  <c r="P504" i="4"/>
  <c r="M677" i="4"/>
  <c r="Q677" i="4" s="1"/>
  <c r="P677" i="4"/>
  <c r="M662" i="4"/>
  <c r="Q662" i="4" s="1"/>
  <c r="P662" i="4"/>
  <c r="L495" i="4"/>
  <c r="BP82" i="1"/>
  <c r="R32" i="10"/>
  <c r="X32" i="10" s="1"/>
  <c r="AN35" i="1"/>
  <c r="BR35" i="1" s="1"/>
  <c r="M654" i="4"/>
  <c r="Q654" i="4" s="1"/>
  <c r="P654" i="4"/>
  <c r="R50" i="10"/>
  <c r="M647" i="4"/>
  <c r="Q647" i="4" s="1"/>
  <c r="P647" i="4"/>
  <c r="R36" i="10"/>
  <c r="AN39" i="1"/>
  <c r="BR39" i="1" s="1"/>
  <c r="M658" i="4"/>
  <c r="Q658" i="4" s="1"/>
  <c r="P658" i="4"/>
  <c r="M635" i="4"/>
  <c r="Q635" i="4" s="1"/>
  <c r="P635" i="4"/>
  <c r="M497" i="4"/>
  <c r="Q497" i="4" s="1"/>
  <c r="P497" i="4"/>
  <c r="T26" i="1"/>
  <c r="T78" i="1"/>
  <c r="T27" i="1"/>
  <c r="T57" i="1"/>
  <c r="T77" i="1"/>
  <c r="T19" i="1"/>
  <c r="M511" i="4"/>
  <c r="Q511" i="4" s="1"/>
  <c r="P511" i="4"/>
  <c r="M517" i="4"/>
  <c r="Q517" i="4" s="1"/>
  <c r="P517" i="4"/>
  <c r="M555" i="4"/>
  <c r="Q555" i="4" s="1"/>
  <c r="P555" i="4"/>
  <c r="AL14" i="10"/>
  <c r="AL23" i="10"/>
  <c r="AL31" i="10"/>
  <c r="AL33" i="10"/>
  <c r="AL35" i="10"/>
  <c r="AL37" i="10"/>
  <c r="AL39" i="10"/>
  <c r="AL72" i="10"/>
  <c r="AL25" i="10"/>
  <c r="R14" i="10"/>
  <c r="X14" i="10" s="1"/>
  <c r="R23" i="10"/>
  <c r="AL27" i="10"/>
  <c r="AL77" i="10"/>
  <c r="R31" i="10"/>
  <c r="AL13" i="10"/>
  <c r="AL44" i="10"/>
  <c r="BC47" i="1"/>
  <c r="BG47" i="1" s="1"/>
  <c r="AL24" i="10"/>
  <c r="AL66" i="10"/>
  <c r="AL45" i="10"/>
  <c r="BC48" i="1"/>
  <c r="BG48" i="1" s="1"/>
  <c r="AL70" i="10"/>
  <c r="R37" i="10"/>
  <c r="X37" i="10" s="1"/>
  <c r="R39" i="10"/>
  <c r="X39" i="10" s="1"/>
  <c r="AL64" i="10"/>
  <c r="AL32" i="10"/>
  <c r="R24" i="10"/>
  <c r="X24" i="10" s="1"/>
  <c r="AL78" i="10"/>
  <c r="R70" i="10"/>
  <c r="AL43" i="10"/>
  <c r="BC46" i="1"/>
  <c r="AL19" i="10"/>
  <c r="AL68" i="10"/>
  <c r="AL73" i="10"/>
  <c r="AL34" i="10"/>
  <c r="AL47" i="10"/>
  <c r="AL36" i="10"/>
  <c r="AL46" i="10"/>
  <c r="AL16" i="10"/>
  <c r="AL42" i="10"/>
  <c r="AL40" i="10"/>
  <c r="AL63" i="10"/>
  <c r="AL69" i="10"/>
  <c r="AL59" i="10"/>
  <c r="R47" i="10"/>
  <c r="R78" i="10"/>
  <c r="X78" i="10" s="1"/>
  <c r="AL74" i="10"/>
  <c r="R46" i="10"/>
  <c r="X46" i="10" s="1"/>
  <c r="AL56" i="10"/>
  <c r="BR13" i="1"/>
  <c r="T13" i="1" s="1"/>
  <c r="Q8" i="10"/>
  <c r="AL65" i="10"/>
  <c r="AL60" i="10"/>
  <c r="AL54" i="10"/>
  <c r="AL48" i="10"/>
  <c r="AL17" i="10"/>
  <c r="AL12" i="10"/>
  <c r="R56" i="10"/>
  <c r="X56" i="10" s="1"/>
  <c r="AL49" i="10"/>
  <c r="BC52" i="1"/>
  <c r="BG52" i="1" s="1"/>
  <c r="R10" i="10"/>
  <c r="AL75" i="10"/>
  <c r="AL62" i="10"/>
  <c r="BC65" i="1"/>
  <c r="BG65" i="1" s="1"/>
  <c r="R54" i="10"/>
  <c r="X54" i="10" s="1"/>
  <c r="R48" i="10"/>
  <c r="AL15" i="10"/>
  <c r="AL28" i="10"/>
  <c r="AL38" i="10"/>
  <c r="AL18" i="10"/>
  <c r="R62" i="10"/>
  <c r="X62" i="10" s="1"/>
  <c r="AL20" i="10"/>
  <c r="AL67" i="10"/>
  <c r="AL41" i="10"/>
  <c r="AL50" i="10"/>
  <c r="AL55" i="10"/>
  <c r="R33" i="10"/>
  <c r="X33" i="10" s="1"/>
  <c r="AL61" i="10"/>
  <c r="R15" i="10"/>
  <c r="X15" i="10" s="1"/>
  <c r="R35" i="10"/>
  <c r="X35" i="10" s="1"/>
  <c r="AL26" i="10"/>
  <c r="AL29" i="10"/>
  <c r="X12" i="10"/>
  <c r="X13" i="10"/>
  <c r="X16" i="10"/>
  <c r="X19" i="10"/>
  <c r="X20" i="10"/>
  <c r="X23" i="10"/>
  <c r="X25" i="10"/>
  <c r="X26" i="10"/>
  <c r="X28" i="10"/>
  <c r="X29" i="10"/>
  <c r="X31" i="10"/>
  <c r="X34" i="10"/>
  <c r="X36" i="10"/>
  <c r="X38" i="10"/>
  <c r="X40" i="10"/>
  <c r="X41" i="10"/>
  <c r="X42" i="10"/>
  <c r="X43" i="10"/>
  <c r="X44" i="10"/>
  <c r="X45" i="10"/>
  <c r="X47" i="10"/>
  <c r="X48" i="10"/>
  <c r="X49" i="10"/>
  <c r="X50" i="10"/>
  <c r="X53" i="10"/>
  <c r="X55" i="10"/>
  <c r="X57" i="10"/>
  <c r="X58" i="10"/>
  <c r="X60" i="10"/>
  <c r="X61" i="10"/>
  <c r="X63" i="10"/>
  <c r="X65" i="10"/>
  <c r="X67" i="10"/>
  <c r="X68" i="10"/>
  <c r="X69" i="10"/>
  <c r="X70" i="10"/>
  <c r="X71" i="10"/>
  <c r="X72" i="10"/>
  <c r="X73" i="10"/>
  <c r="X74" i="10"/>
  <c r="X75" i="10"/>
  <c r="X76" i="10"/>
  <c r="X77" i="10"/>
  <c r="AO10" i="10"/>
  <c r="AI40" i="10"/>
  <c r="AI13" i="10"/>
  <c r="AI78" i="10"/>
  <c r="AI77" i="10"/>
  <c r="AI76" i="10"/>
  <c r="AI75" i="10"/>
  <c r="AI74" i="10"/>
  <c r="AI73" i="10"/>
  <c r="AI72" i="10"/>
  <c r="AI71" i="10"/>
  <c r="AI70" i="10"/>
  <c r="AI69" i="10"/>
  <c r="AI68" i="10"/>
  <c r="AI67" i="10"/>
  <c r="AI66" i="10"/>
  <c r="AI65" i="10"/>
  <c r="AI64" i="10"/>
  <c r="AI63" i="10"/>
  <c r="AI62" i="10"/>
  <c r="AI61" i="10"/>
  <c r="AI60" i="10"/>
  <c r="AI59" i="10"/>
  <c r="AI58" i="10"/>
  <c r="AI57" i="10"/>
  <c r="AI56" i="10"/>
  <c r="AI55" i="10"/>
  <c r="AI54" i="10"/>
  <c r="AI53" i="10"/>
  <c r="AI50" i="10"/>
  <c r="AI49" i="10"/>
  <c r="AI48" i="10"/>
  <c r="AI47" i="10"/>
  <c r="AI46" i="10"/>
  <c r="AI45" i="10"/>
  <c r="AI44" i="10"/>
  <c r="AI43" i="10"/>
  <c r="AI42" i="10"/>
  <c r="AI41" i="10"/>
  <c r="AI39" i="10"/>
  <c r="AI38" i="10"/>
  <c r="AI37" i="10"/>
  <c r="AI36" i="10"/>
  <c r="AI35" i="10"/>
  <c r="AI34" i="10"/>
  <c r="AI33" i="10"/>
  <c r="AI32" i="10"/>
  <c r="AI31" i="10"/>
  <c r="AI30" i="10"/>
  <c r="AI29" i="10"/>
  <c r="AI28" i="10"/>
  <c r="AI27" i="10"/>
  <c r="AI26" i="10"/>
  <c r="AI25" i="10"/>
  <c r="AI24" i="10"/>
  <c r="AI23" i="10"/>
  <c r="AI22" i="10"/>
  <c r="AI20" i="10"/>
  <c r="AI19" i="10"/>
  <c r="AI18" i="10"/>
  <c r="AI17" i="10"/>
  <c r="AI16" i="10"/>
  <c r="AI15" i="10"/>
  <c r="AI14" i="10"/>
  <c r="AI12" i="10"/>
  <c r="AI11" i="10"/>
  <c r="AI21" i="10"/>
  <c r="AI51" i="10"/>
  <c r="AI52" i="10"/>
  <c r="BR47" i="1" l="1"/>
  <c r="L667" i="4" s="1"/>
  <c r="L696" i="4"/>
  <c r="T76" i="1"/>
  <c r="M680" i="4"/>
  <c r="Q680" i="4" s="1"/>
  <c r="P680" i="4"/>
  <c r="L659" i="4"/>
  <c r="T39" i="1"/>
  <c r="L657" i="4"/>
  <c r="T37" i="1"/>
  <c r="L695" i="4"/>
  <c r="T75" i="1"/>
  <c r="BR43" i="1"/>
  <c r="BG43" i="1"/>
  <c r="L687" i="4"/>
  <c r="T67" i="1"/>
  <c r="L640" i="4"/>
  <c r="T20" i="1"/>
  <c r="M667" i="4"/>
  <c r="Q667" i="4" s="1"/>
  <c r="P667" i="4"/>
  <c r="L700" i="4"/>
  <c r="T80" i="1"/>
  <c r="M531" i="4"/>
  <c r="Q531" i="4" s="1"/>
  <c r="P531" i="4"/>
  <c r="L547" i="4"/>
  <c r="L692" i="4"/>
  <c r="T72" i="1"/>
  <c r="L661" i="4"/>
  <c r="T41" i="1"/>
  <c r="L683" i="4"/>
  <c r="T63" i="1"/>
  <c r="L665" i="4"/>
  <c r="T45" i="1"/>
  <c r="L686" i="4"/>
  <c r="T66" i="1"/>
  <c r="BR52" i="1"/>
  <c r="L678" i="4"/>
  <c r="T58" i="1"/>
  <c r="L636" i="4"/>
  <c r="T16" i="1"/>
  <c r="L530" i="4"/>
  <c r="BR65" i="1"/>
  <c r="T47" i="1"/>
  <c r="L691" i="4"/>
  <c r="T71" i="1"/>
  <c r="M495" i="4"/>
  <c r="Q495" i="4" s="1"/>
  <c r="P495" i="4"/>
  <c r="L642" i="4"/>
  <c r="T22" i="1"/>
  <c r="L651" i="4"/>
  <c r="T31" i="1"/>
  <c r="M529" i="4"/>
  <c r="Q529" i="4" s="1"/>
  <c r="P529" i="4"/>
  <c r="L688" i="4"/>
  <c r="T68" i="1"/>
  <c r="BH48" i="1"/>
  <c r="L643" i="4"/>
  <c r="T23" i="1"/>
  <c r="M528" i="4"/>
  <c r="Q528" i="4" s="1"/>
  <c r="P528" i="4"/>
  <c r="L655" i="4"/>
  <c r="T35" i="1"/>
  <c r="L649" i="4"/>
  <c r="T29" i="1"/>
  <c r="BR48" i="1"/>
  <c r="L668" i="4" s="1"/>
  <c r="L684" i="4"/>
  <c r="T64" i="1"/>
  <c r="BR46" i="1"/>
  <c r="L633" i="4"/>
  <c r="BR82" i="1"/>
  <c r="L689" i="4"/>
  <c r="T69" i="1"/>
  <c r="L650" i="4"/>
  <c r="T30" i="1"/>
  <c r="M525" i="4"/>
  <c r="Q525" i="4" s="1"/>
  <c r="P525" i="4"/>
  <c r="L641" i="4"/>
  <c r="T21" i="1"/>
  <c r="M534" i="4"/>
  <c r="Q534" i="4" s="1"/>
  <c r="P534" i="4"/>
  <c r="AO8" i="10"/>
  <c r="AI8" i="10"/>
  <c r="L685" i="4" l="1"/>
  <c r="T65" i="1"/>
  <c r="M642" i="4"/>
  <c r="Q642" i="4" s="1"/>
  <c r="P642" i="4"/>
  <c r="M530" i="4"/>
  <c r="Q530" i="4" s="1"/>
  <c r="P530" i="4"/>
  <c r="M689" i="4"/>
  <c r="Q689" i="4" s="1"/>
  <c r="P689" i="4"/>
  <c r="M649" i="4"/>
  <c r="Q649" i="4" s="1"/>
  <c r="P649" i="4"/>
  <c r="M665" i="4"/>
  <c r="Q665" i="4" s="1"/>
  <c r="P665" i="4"/>
  <c r="M547" i="4"/>
  <c r="Q547" i="4" s="1"/>
  <c r="P547" i="4"/>
  <c r="M640" i="4"/>
  <c r="Q640" i="4" s="1"/>
  <c r="P640" i="4"/>
  <c r="M657" i="4"/>
  <c r="Q657" i="4" s="1"/>
  <c r="P657" i="4"/>
  <c r="M688" i="4"/>
  <c r="Q688" i="4" s="1"/>
  <c r="P688" i="4"/>
  <c r="M641" i="4"/>
  <c r="Q641" i="4" s="1"/>
  <c r="P641" i="4"/>
  <c r="M633" i="4"/>
  <c r="Q633" i="4" s="1"/>
  <c r="P633" i="4"/>
  <c r="P655" i="4"/>
  <c r="M655" i="4"/>
  <c r="Q655" i="4" s="1"/>
  <c r="P683" i="4"/>
  <c r="M683" i="4"/>
  <c r="Q683" i="4" s="1"/>
  <c r="P687" i="4"/>
  <c r="M687" i="4"/>
  <c r="Q687" i="4" s="1"/>
  <c r="P659" i="4"/>
  <c r="M659" i="4"/>
  <c r="Q659" i="4" s="1"/>
  <c r="M678" i="4"/>
  <c r="Q678" i="4" s="1"/>
  <c r="P678" i="4"/>
  <c r="L672" i="4"/>
  <c r="T52" i="1"/>
  <c r="L663" i="4"/>
  <c r="T43" i="1"/>
  <c r="L666" i="4"/>
  <c r="T46" i="1"/>
  <c r="M684" i="4"/>
  <c r="Q684" i="4" s="1"/>
  <c r="P684" i="4"/>
  <c r="P651" i="4"/>
  <c r="M651" i="4"/>
  <c r="Q651" i="4" s="1"/>
  <c r="M685" i="4"/>
  <c r="Q685" i="4" s="1"/>
  <c r="P685" i="4"/>
  <c r="M636" i="4"/>
  <c r="Q636" i="4" s="1"/>
  <c r="P636" i="4"/>
  <c r="M691" i="4"/>
  <c r="Q691" i="4" s="1"/>
  <c r="P691" i="4"/>
  <c r="M661" i="4"/>
  <c r="Q661" i="4" s="1"/>
  <c r="P661" i="4"/>
  <c r="M700" i="4"/>
  <c r="Q700" i="4" s="1"/>
  <c r="P700" i="4"/>
  <c r="M650" i="4"/>
  <c r="Q650" i="4" s="1"/>
  <c r="P650" i="4"/>
  <c r="M668" i="4"/>
  <c r="Q668" i="4" s="1"/>
  <c r="P668" i="4"/>
  <c r="M643" i="4"/>
  <c r="Q643" i="4" s="1"/>
  <c r="P643" i="4"/>
  <c r="T48" i="1"/>
  <c r="M686" i="4"/>
  <c r="Q686" i="4" s="1"/>
  <c r="P686" i="4"/>
  <c r="M692" i="4"/>
  <c r="Q692" i="4" s="1"/>
  <c r="P692" i="4"/>
  <c r="P695" i="4"/>
  <c r="M695" i="4"/>
  <c r="Q695" i="4" s="1"/>
  <c r="M696" i="4"/>
  <c r="Q696" i="4" s="1"/>
  <c r="P696" i="4"/>
  <c r="V45" i="1"/>
  <c r="V66" i="1"/>
  <c r="V48" i="1"/>
  <c r="V27" i="1"/>
  <c r="V41" i="1"/>
  <c r="V32" i="1"/>
  <c r="V69" i="1"/>
  <c r="V19" i="1"/>
  <c r="V47" i="1"/>
  <c r="V63" i="1"/>
  <c r="V22" i="1"/>
  <c r="V52" i="1"/>
  <c r="V49" i="1"/>
  <c r="V73" i="1"/>
  <c r="V30" i="1"/>
  <c r="V15" i="1"/>
  <c r="V74" i="1"/>
  <c r="V71" i="1"/>
  <c r="V31" i="1"/>
  <c r="V53" i="1"/>
  <c r="V58" i="1"/>
  <c r="V40" i="1"/>
  <c r="V23" i="1"/>
  <c r="V70" i="1"/>
  <c r="V59" i="1"/>
  <c r="V79" i="1"/>
  <c r="V51" i="1"/>
  <c r="V21" i="1"/>
  <c r="V43" i="1"/>
  <c r="V16" i="1"/>
  <c r="V39" i="1"/>
  <c r="V18" i="1"/>
  <c r="V29" i="1"/>
  <c r="V78" i="1"/>
  <c r="V72" i="1"/>
  <c r="V36" i="1"/>
  <c r="V60" i="1"/>
  <c r="V56" i="1"/>
  <c r="V38" i="1"/>
  <c r="V28" i="1"/>
  <c r="V77" i="1"/>
  <c r="V26" i="1"/>
  <c r="V61" i="1"/>
  <c r="V37" i="1"/>
  <c r="V50" i="1"/>
  <c r="V68" i="1"/>
  <c r="V67" i="1"/>
  <c r="V42" i="1"/>
  <c r="V64" i="1"/>
  <c r="V20" i="1"/>
  <c r="V44" i="1"/>
  <c r="V76" i="1"/>
  <c r="V34" i="1"/>
  <c r="V75" i="1"/>
  <c r="V81" i="1"/>
  <c r="V80" i="1"/>
  <c r="V65" i="1"/>
  <c r="V35" i="1"/>
  <c r="V57" i="1"/>
  <c r="V17" i="1"/>
  <c r="AM8" i="10"/>
  <c r="M666" i="4" l="1"/>
  <c r="Q666" i="4" s="1"/>
  <c r="P666" i="4"/>
  <c r="M663" i="4"/>
  <c r="Q663" i="4" s="1"/>
  <c r="P663" i="4"/>
  <c r="M672" i="4"/>
  <c r="Q672" i="4" s="1"/>
  <c r="P672" i="4"/>
  <c r="AJ10" i="10"/>
  <c r="AG8" i="10"/>
  <c r="AJ8" i="10" l="1"/>
  <c r="AH8" i="10"/>
  <c r="AP78" i="10" l="1"/>
  <c r="AF78" i="10"/>
  <c r="AP77" i="10"/>
  <c r="AF77" i="10"/>
  <c r="AP76" i="10"/>
  <c r="AF76" i="10"/>
  <c r="AP75" i="10"/>
  <c r="AF75" i="10"/>
  <c r="AP74" i="10"/>
  <c r="AF74" i="10"/>
  <c r="AP73" i="10"/>
  <c r="AF73" i="10"/>
  <c r="AP72" i="10"/>
  <c r="AF72" i="10"/>
  <c r="AP71" i="10"/>
  <c r="AF71" i="10"/>
  <c r="AP70" i="10"/>
  <c r="AF70" i="10"/>
  <c r="AP69" i="10"/>
  <c r="AF69" i="10"/>
  <c r="AP68" i="10"/>
  <c r="AF68" i="10"/>
  <c r="AP67" i="10"/>
  <c r="AF67" i="10"/>
  <c r="AP66" i="10"/>
  <c r="AF66" i="10"/>
  <c r="AP65" i="10"/>
  <c r="AF65" i="10"/>
  <c r="AP64" i="10"/>
  <c r="AF64" i="10"/>
  <c r="AP63" i="10"/>
  <c r="AF63" i="10"/>
  <c r="AP62" i="10"/>
  <c r="AF62" i="10"/>
  <c r="AP61" i="10"/>
  <c r="AF61" i="10"/>
  <c r="AP60" i="10"/>
  <c r="AF60" i="10"/>
  <c r="AP59" i="10"/>
  <c r="AF59" i="10"/>
  <c r="AP58" i="10"/>
  <c r="AF58" i="10"/>
  <c r="AP57" i="10"/>
  <c r="AF57" i="10"/>
  <c r="AP56" i="10"/>
  <c r="AF56" i="10"/>
  <c r="AP55" i="10"/>
  <c r="AF55" i="10"/>
  <c r="AP54" i="10"/>
  <c r="AF54" i="10"/>
  <c r="AP53" i="10"/>
  <c r="AF53" i="10"/>
  <c r="AP52" i="10"/>
  <c r="AF52" i="10"/>
  <c r="AP51" i="10"/>
  <c r="AF51" i="10"/>
  <c r="AP50" i="10"/>
  <c r="AF50" i="10"/>
  <c r="AP49" i="10"/>
  <c r="AF49" i="10"/>
  <c r="AP48" i="10"/>
  <c r="AF48" i="10"/>
  <c r="AP47" i="10"/>
  <c r="AF47" i="10"/>
  <c r="AP46" i="10"/>
  <c r="AF46" i="10"/>
  <c r="AP45" i="10"/>
  <c r="AF45" i="10"/>
  <c r="AP44" i="10"/>
  <c r="AF44" i="10"/>
  <c r="AP43" i="10"/>
  <c r="AF43" i="10"/>
  <c r="AP42" i="10"/>
  <c r="AF42" i="10"/>
  <c r="AP41" i="10"/>
  <c r="AF41" i="10"/>
  <c r="AP40" i="10"/>
  <c r="AF40" i="10"/>
  <c r="AP39" i="10"/>
  <c r="AF39" i="10"/>
  <c r="AP38" i="10"/>
  <c r="AF38" i="10"/>
  <c r="AP37" i="10"/>
  <c r="AF37" i="10"/>
  <c r="AP36" i="10"/>
  <c r="AF36" i="10"/>
  <c r="AP35" i="10"/>
  <c r="AF35" i="10"/>
  <c r="AP34" i="10"/>
  <c r="AF34" i="10"/>
  <c r="AP33" i="10"/>
  <c r="AF33" i="10"/>
  <c r="AP32" i="10"/>
  <c r="AF32" i="10"/>
  <c r="AP31" i="10"/>
  <c r="AF31" i="10"/>
  <c r="AP30" i="10"/>
  <c r="AF30" i="10"/>
  <c r="AP29" i="10"/>
  <c r="AF29" i="10"/>
  <c r="AP28" i="10"/>
  <c r="AF28" i="10"/>
  <c r="AP27" i="10"/>
  <c r="AF27" i="10"/>
  <c r="AP26" i="10"/>
  <c r="AF26" i="10"/>
  <c r="AP25" i="10"/>
  <c r="AF25" i="10"/>
  <c r="AP24" i="10"/>
  <c r="AF24" i="10"/>
  <c r="AP23" i="10"/>
  <c r="AF23" i="10"/>
  <c r="AP22" i="10"/>
  <c r="AF22" i="10"/>
  <c r="AP21" i="10"/>
  <c r="AF21" i="10"/>
  <c r="AP20" i="10"/>
  <c r="AF20" i="10"/>
  <c r="AP19" i="10"/>
  <c r="AF19" i="10"/>
  <c r="AP18" i="10"/>
  <c r="AF18" i="10"/>
  <c r="AP17" i="10"/>
  <c r="AF17" i="10"/>
  <c r="AP16" i="10"/>
  <c r="AF16" i="10"/>
  <c r="AP15" i="10"/>
  <c r="AF15" i="10"/>
  <c r="AP14" i="10"/>
  <c r="AF14" i="10"/>
  <c r="AP13" i="10"/>
  <c r="AF13" i="10"/>
  <c r="AP12" i="10"/>
  <c r="AF12" i="10"/>
  <c r="AP11" i="10"/>
  <c r="AF11" i="10"/>
  <c r="AP10" i="10"/>
  <c r="AF10" i="10"/>
  <c r="AE78" i="10"/>
  <c r="AE77" i="10"/>
  <c r="AE76" i="10"/>
  <c r="AE75" i="10"/>
  <c r="AE74" i="10"/>
  <c r="AE73" i="10"/>
  <c r="AE72" i="10"/>
  <c r="AE71" i="10"/>
  <c r="AE70" i="10"/>
  <c r="AE69" i="10"/>
  <c r="AE68" i="10"/>
  <c r="AE67" i="10"/>
  <c r="AE66" i="10"/>
  <c r="AE65" i="10"/>
  <c r="AE64" i="10"/>
  <c r="AE63" i="10"/>
  <c r="AE62" i="10"/>
  <c r="AE61" i="10"/>
  <c r="AE60" i="10"/>
  <c r="AE59" i="10"/>
  <c r="AE58" i="10"/>
  <c r="AE57" i="10"/>
  <c r="AE56" i="10"/>
  <c r="AE55" i="10"/>
  <c r="AE54" i="10"/>
  <c r="AE53" i="10"/>
  <c r="AE52" i="10"/>
  <c r="AE51" i="10"/>
  <c r="AE50" i="10"/>
  <c r="AE49" i="10"/>
  <c r="AE48" i="10"/>
  <c r="AE47" i="10"/>
  <c r="AE46" i="10"/>
  <c r="AE45" i="10"/>
  <c r="AE44" i="10"/>
  <c r="AE43" i="10"/>
  <c r="AE42" i="10"/>
  <c r="AE41" i="10"/>
  <c r="AE40" i="10"/>
  <c r="AE39" i="10"/>
  <c r="AE38" i="10"/>
  <c r="AE37" i="10"/>
  <c r="AE36" i="10"/>
  <c r="AE35" i="10"/>
  <c r="AE34" i="10"/>
  <c r="AE33" i="10"/>
  <c r="AE32" i="10"/>
  <c r="AE31" i="10"/>
  <c r="AE30" i="10"/>
  <c r="AE29" i="10"/>
  <c r="AE28" i="10"/>
  <c r="AE27" i="10"/>
  <c r="AE26" i="10"/>
  <c r="AE25" i="10"/>
  <c r="AE24" i="10"/>
  <c r="AE23" i="10"/>
  <c r="AE22" i="10"/>
  <c r="AE21" i="10"/>
  <c r="AE20" i="10"/>
  <c r="AE19" i="10"/>
  <c r="AE18" i="10"/>
  <c r="AE17" i="10"/>
  <c r="AE16" i="10"/>
  <c r="AE15" i="10"/>
  <c r="AE14" i="10"/>
  <c r="AE13" i="10"/>
  <c r="AE12" i="10"/>
  <c r="AE11" i="10"/>
  <c r="AE10" i="10"/>
  <c r="AB78" i="10"/>
  <c r="AB77" i="10"/>
  <c r="AB76" i="10"/>
  <c r="AB75" i="10"/>
  <c r="AB74" i="10"/>
  <c r="AB73" i="10"/>
  <c r="AB72" i="10"/>
  <c r="AB71" i="10"/>
  <c r="AB70" i="10"/>
  <c r="AB69" i="10"/>
  <c r="AB68" i="10"/>
  <c r="AB67" i="10"/>
  <c r="AB66" i="10"/>
  <c r="AB65" i="10"/>
  <c r="AB64" i="10"/>
  <c r="AB63" i="10"/>
  <c r="AB62" i="10"/>
  <c r="AB61" i="10"/>
  <c r="AB60" i="10"/>
  <c r="AB59" i="10"/>
  <c r="AB58" i="10"/>
  <c r="AB57" i="10"/>
  <c r="AB56" i="10"/>
  <c r="AB55" i="10"/>
  <c r="AB54" i="10"/>
  <c r="AB53" i="10"/>
  <c r="AB52" i="10"/>
  <c r="AB51" i="10"/>
  <c r="AB50" i="10"/>
  <c r="AB49" i="10"/>
  <c r="AB48" i="10"/>
  <c r="AB47" i="10"/>
  <c r="AB46" i="10"/>
  <c r="AB45" i="10"/>
  <c r="AB44" i="10"/>
  <c r="AB43" i="10"/>
  <c r="AB42" i="10"/>
  <c r="AB41" i="10"/>
  <c r="AB40" i="10"/>
  <c r="AB39" i="10"/>
  <c r="AB38" i="10"/>
  <c r="AB37" i="10"/>
  <c r="AB36" i="10"/>
  <c r="AB35" i="10"/>
  <c r="AB34" i="10"/>
  <c r="AB33" i="10"/>
  <c r="AB32" i="10"/>
  <c r="AB31" i="10"/>
  <c r="AB30" i="10"/>
  <c r="AB29" i="10"/>
  <c r="AB28" i="10"/>
  <c r="AB27" i="10"/>
  <c r="AB26" i="10"/>
  <c r="AB25" i="10"/>
  <c r="AB24" i="10"/>
  <c r="AB23" i="10"/>
  <c r="AB22" i="10"/>
  <c r="AB21" i="10"/>
  <c r="AB20" i="10"/>
  <c r="AB19" i="10"/>
  <c r="AB18" i="10"/>
  <c r="AB17" i="10"/>
  <c r="AB16" i="10"/>
  <c r="AB15" i="10"/>
  <c r="AB14" i="10"/>
  <c r="AB13" i="10"/>
  <c r="AB12" i="10"/>
  <c r="AB11" i="10"/>
  <c r="AB10" i="10"/>
  <c r="AV55" i="10"/>
  <c r="AD78" i="10"/>
  <c r="AD77" i="10"/>
  <c r="AD76" i="10"/>
  <c r="AD75" i="10"/>
  <c r="AD74" i="10"/>
  <c r="AD73" i="10"/>
  <c r="AD72" i="10"/>
  <c r="AD71" i="10"/>
  <c r="AD70" i="10"/>
  <c r="AD69" i="10"/>
  <c r="AD68" i="10"/>
  <c r="AD67" i="10"/>
  <c r="AD66" i="10"/>
  <c r="AD65" i="10"/>
  <c r="AD64" i="10"/>
  <c r="AD63" i="10"/>
  <c r="AD62" i="10"/>
  <c r="AD61" i="10"/>
  <c r="AD60" i="10"/>
  <c r="AD59" i="10"/>
  <c r="AD58" i="10"/>
  <c r="AD57" i="10"/>
  <c r="AD56" i="10"/>
  <c r="AD55" i="10"/>
  <c r="AD54" i="10"/>
  <c r="AD53" i="10"/>
  <c r="AD52" i="10"/>
  <c r="AD51" i="10"/>
  <c r="AD50" i="10"/>
  <c r="AD49" i="10"/>
  <c r="AD48" i="10"/>
  <c r="AD47" i="10"/>
  <c r="AD46" i="10"/>
  <c r="AD45" i="10"/>
  <c r="AD44" i="10"/>
  <c r="AD43" i="10"/>
  <c r="AD42" i="10"/>
  <c r="AD41" i="10"/>
  <c r="AD40" i="10"/>
  <c r="AD39" i="10"/>
  <c r="AD38" i="10"/>
  <c r="AD37" i="10"/>
  <c r="AD36" i="10"/>
  <c r="AD35" i="10"/>
  <c r="AD34" i="10"/>
  <c r="AD33" i="10"/>
  <c r="AD32" i="10"/>
  <c r="AD31" i="10"/>
  <c r="AD30" i="10"/>
  <c r="AD29" i="10"/>
  <c r="AD28" i="10"/>
  <c r="AD27" i="10"/>
  <c r="AD26" i="10"/>
  <c r="AD25" i="10"/>
  <c r="AD24" i="10"/>
  <c r="AD23" i="10"/>
  <c r="AD22" i="10"/>
  <c r="AD21" i="10"/>
  <c r="AD20" i="10"/>
  <c r="AD19" i="10"/>
  <c r="AD18" i="10"/>
  <c r="AD17" i="10"/>
  <c r="AD16" i="10"/>
  <c r="AD15" i="10"/>
  <c r="AD14" i="10"/>
  <c r="AD13" i="10"/>
  <c r="AD12" i="10"/>
  <c r="AD11" i="10"/>
  <c r="AD10" i="10"/>
  <c r="AC78" i="10"/>
  <c r="AC77" i="10"/>
  <c r="AC76" i="10"/>
  <c r="AC75" i="10"/>
  <c r="AC74" i="10"/>
  <c r="AC73" i="10"/>
  <c r="AC72" i="10"/>
  <c r="AC71" i="10"/>
  <c r="AC70" i="10"/>
  <c r="AC69" i="10"/>
  <c r="AC68" i="10"/>
  <c r="AC67" i="10"/>
  <c r="AC66" i="10"/>
  <c r="AC65" i="10"/>
  <c r="AC64" i="10"/>
  <c r="AC63" i="10"/>
  <c r="AC62" i="10"/>
  <c r="AC61" i="10"/>
  <c r="AC60" i="10"/>
  <c r="AC59" i="10"/>
  <c r="AC58" i="10"/>
  <c r="AC57" i="10"/>
  <c r="AC56" i="10"/>
  <c r="AC55" i="10"/>
  <c r="AC54" i="10"/>
  <c r="AC53" i="10"/>
  <c r="AC52" i="10"/>
  <c r="AC51" i="10"/>
  <c r="AC50" i="10"/>
  <c r="AC49" i="10"/>
  <c r="AC48" i="10"/>
  <c r="AC47" i="10"/>
  <c r="AC46" i="10"/>
  <c r="AC45" i="10"/>
  <c r="AC44" i="10"/>
  <c r="AC43" i="10"/>
  <c r="AC42" i="10"/>
  <c r="AC41" i="10"/>
  <c r="AC40" i="10"/>
  <c r="AC39" i="10"/>
  <c r="AC38" i="10"/>
  <c r="AC37" i="10"/>
  <c r="AC36" i="10"/>
  <c r="AC35" i="10"/>
  <c r="AC34" i="10"/>
  <c r="AC33" i="10"/>
  <c r="AC32" i="10"/>
  <c r="AC31" i="10"/>
  <c r="AC30" i="10"/>
  <c r="AC29" i="10"/>
  <c r="AC28" i="10"/>
  <c r="AC27" i="10"/>
  <c r="AC26" i="10"/>
  <c r="AC25" i="10"/>
  <c r="AC24" i="10"/>
  <c r="AC23" i="10"/>
  <c r="AC22" i="10"/>
  <c r="AC21" i="10"/>
  <c r="AC20" i="10"/>
  <c r="AC19" i="10"/>
  <c r="AC18" i="10"/>
  <c r="AC17" i="10"/>
  <c r="AC16" i="10"/>
  <c r="AC15" i="10"/>
  <c r="AC14" i="10"/>
  <c r="AC13" i="10"/>
  <c r="AC12" i="10"/>
  <c r="AC11" i="10"/>
  <c r="AC10" i="10"/>
  <c r="AQ58" i="10" l="1"/>
  <c r="AQ25" i="10"/>
  <c r="AQ41" i="10"/>
  <c r="AQ49" i="10"/>
  <c r="AQ65" i="10"/>
  <c r="AQ18" i="10"/>
  <c r="AQ26" i="10"/>
  <c r="AQ34" i="10"/>
  <c r="AQ50" i="10"/>
  <c r="AQ66" i="10"/>
  <c r="AQ74" i="10"/>
  <c r="AQ57" i="10"/>
  <c r="AQ17" i="10"/>
  <c r="AQ33" i="10"/>
  <c r="AQ73" i="10"/>
  <c r="AQ42" i="10"/>
  <c r="AQ35" i="10"/>
  <c r="AQ75" i="10"/>
  <c r="AQ12" i="10"/>
  <c r="AQ20" i="10"/>
  <c r="AQ28" i="10"/>
  <c r="AQ36" i="10"/>
  <c r="AQ44" i="10"/>
  <c r="AQ60" i="10"/>
  <c r="AQ68" i="10"/>
  <c r="AQ76" i="10"/>
  <c r="AQ19" i="10"/>
  <c r="AQ37" i="10"/>
  <c r="AQ69" i="10"/>
  <c r="AQ62" i="10"/>
  <c r="AQ78" i="10"/>
  <c r="AQ27" i="10"/>
  <c r="AQ43" i="10"/>
  <c r="AQ67" i="10"/>
  <c r="AQ13" i="10"/>
  <c r="AQ45" i="10"/>
  <c r="AQ61" i="10"/>
  <c r="AQ14" i="10"/>
  <c r="AQ38" i="10"/>
  <c r="AQ54" i="10"/>
  <c r="AQ15" i="10"/>
  <c r="AQ23" i="10"/>
  <c r="AQ31" i="10"/>
  <c r="AQ39" i="10"/>
  <c r="AQ47" i="10"/>
  <c r="AQ55" i="10"/>
  <c r="AQ63" i="10"/>
  <c r="AQ71" i="10"/>
  <c r="AQ29" i="10"/>
  <c r="AQ53" i="10"/>
  <c r="AQ77" i="10"/>
  <c r="AQ46" i="10"/>
  <c r="AQ70" i="10"/>
  <c r="AQ16" i="10"/>
  <c r="AQ24" i="10"/>
  <c r="AQ32" i="10"/>
  <c r="AQ40" i="10"/>
  <c r="AQ48" i="10"/>
  <c r="AQ56" i="10"/>
  <c r="AQ64" i="10"/>
  <c r="AQ72" i="10"/>
  <c r="W8" i="10"/>
  <c r="AP8" i="10" l="1"/>
  <c r="AP6" i="10" s="1"/>
  <c r="N425" i="4" l="1"/>
  <c r="O425" i="4" s="1"/>
  <c r="N424" i="4"/>
  <c r="O424" i="4" s="1"/>
  <c r="N423" i="4"/>
  <c r="O423" i="4" s="1"/>
  <c r="N422" i="4"/>
  <c r="O422" i="4" s="1"/>
  <c r="N421" i="4"/>
  <c r="O421" i="4" s="1"/>
  <c r="N420" i="4"/>
  <c r="O420" i="4" s="1"/>
  <c r="N419" i="4"/>
  <c r="O419" i="4" s="1"/>
  <c r="N418" i="4"/>
  <c r="O418" i="4" s="1"/>
  <c r="N417" i="4"/>
  <c r="O417" i="4" s="1"/>
  <c r="N416" i="4"/>
  <c r="O416" i="4" s="1"/>
  <c r="N415" i="4"/>
  <c r="O415" i="4" s="1"/>
  <c r="N414" i="4"/>
  <c r="O414" i="4" s="1"/>
  <c r="N413" i="4"/>
  <c r="O413" i="4" s="1"/>
  <c r="N412" i="4"/>
  <c r="O412" i="4" s="1"/>
  <c r="N411" i="4"/>
  <c r="O411" i="4" s="1"/>
  <c r="N410" i="4"/>
  <c r="O410" i="4" s="1"/>
  <c r="N409" i="4"/>
  <c r="O409" i="4" s="1"/>
  <c r="N408" i="4"/>
  <c r="O408" i="4" s="1"/>
  <c r="N407" i="4"/>
  <c r="O407" i="4" s="1"/>
  <c r="N406" i="4"/>
  <c r="O406" i="4" s="1"/>
  <c r="N405" i="4"/>
  <c r="O405" i="4" s="1"/>
  <c r="N404" i="4"/>
  <c r="O404" i="4" s="1"/>
  <c r="N403" i="4"/>
  <c r="O403" i="4" s="1"/>
  <c r="N402" i="4"/>
  <c r="O402" i="4" s="1"/>
  <c r="N401" i="4"/>
  <c r="O401" i="4" s="1"/>
  <c r="N400" i="4"/>
  <c r="O400" i="4" s="1"/>
  <c r="N399" i="4"/>
  <c r="O399" i="4" s="1"/>
  <c r="N398" i="4"/>
  <c r="O398" i="4" s="1"/>
  <c r="N397" i="4"/>
  <c r="O397" i="4" s="1"/>
  <c r="N396" i="4"/>
  <c r="O396" i="4" s="1"/>
  <c r="N395" i="4"/>
  <c r="O395" i="4" s="1"/>
  <c r="N394" i="4"/>
  <c r="O394" i="4" s="1"/>
  <c r="N393" i="4"/>
  <c r="O393" i="4" s="1"/>
  <c r="N392" i="4"/>
  <c r="O392" i="4" s="1"/>
  <c r="N391" i="4"/>
  <c r="O391" i="4" s="1"/>
  <c r="N390" i="4"/>
  <c r="O390" i="4" s="1"/>
  <c r="N389" i="4"/>
  <c r="O389" i="4" s="1"/>
  <c r="N388" i="4"/>
  <c r="O388" i="4" s="1"/>
  <c r="N387" i="4"/>
  <c r="O387" i="4" s="1"/>
  <c r="N386" i="4"/>
  <c r="O386" i="4" s="1"/>
  <c r="N385" i="4"/>
  <c r="O385" i="4" s="1"/>
  <c r="N384" i="4"/>
  <c r="O384" i="4" s="1"/>
  <c r="N383" i="4"/>
  <c r="O383" i="4" s="1"/>
  <c r="N382" i="4"/>
  <c r="O382" i="4" s="1"/>
  <c r="N381" i="4"/>
  <c r="O381" i="4" s="1"/>
  <c r="N380" i="4"/>
  <c r="O380" i="4" s="1"/>
  <c r="N379" i="4"/>
  <c r="O379" i="4" s="1"/>
  <c r="N378" i="4"/>
  <c r="O378" i="4" s="1"/>
  <c r="N377" i="4"/>
  <c r="O377" i="4" s="1"/>
  <c r="N376" i="4"/>
  <c r="O376" i="4" s="1"/>
  <c r="N375" i="4"/>
  <c r="O375" i="4" s="1"/>
  <c r="N374" i="4"/>
  <c r="O374" i="4" s="1"/>
  <c r="N373" i="4"/>
  <c r="O373" i="4" s="1"/>
  <c r="N372" i="4"/>
  <c r="O372" i="4" s="1"/>
  <c r="N371" i="4"/>
  <c r="O371" i="4" s="1"/>
  <c r="N370" i="4"/>
  <c r="O370" i="4" s="1"/>
  <c r="N369" i="4"/>
  <c r="O369" i="4" s="1"/>
  <c r="N368" i="4"/>
  <c r="O368" i="4" s="1"/>
  <c r="N367" i="4"/>
  <c r="O367" i="4" s="1"/>
  <c r="N366" i="4"/>
  <c r="O366" i="4" s="1"/>
  <c r="N365" i="4"/>
  <c r="O365" i="4" s="1"/>
  <c r="N364" i="4"/>
  <c r="O364" i="4" s="1"/>
  <c r="N363" i="4"/>
  <c r="O363" i="4" s="1"/>
  <c r="N362" i="4"/>
  <c r="O362" i="4" s="1"/>
  <c r="N361" i="4"/>
  <c r="O361" i="4" s="1"/>
  <c r="N360" i="4"/>
  <c r="O360" i="4" s="1"/>
  <c r="N359" i="4"/>
  <c r="O359" i="4" s="1"/>
  <c r="N358" i="4"/>
  <c r="O358" i="4" s="1"/>
  <c r="N357" i="4"/>
  <c r="O357" i="4" s="1"/>
  <c r="N356" i="4"/>
  <c r="O356" i="4" s="1"/>
  <c r="N355" i="4"/>
  <c r="O355" i="4" s="1"/>
  <c r="N354" i="4"/>
  <c r="O354" i="4" s="1"/>
  <c r="N353" i="4"/>
  <c r="O353" i="4" s="1"/>
  <c r="N352" i="4"/>
  <c r="O352" i="4" s="1"/>
  <c r="N351" i="4"/>
  <c r="O351" i="4" s="1"/>
  <c r="N350" i="4"/>
  <c r="O350" i="4" s="1"/>
  <c r="N349" i="4"/>
  <c r="O349" i="4" s="1"/>
  <c r="N348" i="4"/>
  <c r="O348" i="4" s="1"/>
  <c r="N347" i="4"/>
  <c r="O347" i="4" s="1"/>
  <c r="N346" i="4"/>
  <c r="O346" i="4" s="1"/>
  <c r="N345" i="4"/>
  <c r="O345" i="4" s="1"/>
  <c r="N344" i="4"/>
  <c r="O344" i="4" s="1"/>
  <c r="N343" i="4"/>
  <c r="O343" i="4" s="1"/>
  <c r="N342" i="4"/>
  <c r="O342" i="4" s="1"/>
  <c r="N341" i="4"/>
  <c r="O341" i="4" s="1"/>
  <c r="N340" i="4"/>
  <c r="O340" i="4" s="1"/>
  <c r="N339" i="4"/>
  <c r="O339" i="4" s="1"/>
  <c r="N338" i="4"/>
  <c r="O338" i="4" s="1"/>
  <c r="N337" i="4"/>
  <c r="O337" i="4" s="1"/>
  <c r="N336" i="4"/>
  <c r="O336" i="4" s="1"/>
  <c r="N335" i="4"/>
  <c r="O335" i="4" s="1"/>
  <c r="N334" i="4"/>
  <c r="O334" i="4" s="1"/>
  <c r="N333" i="4"/>
  <c r="O333" i="4" s="1"/>
  <c r="N332" i="4"/>
  <c r="O332" i="4" s="1"/>
  <c r="N331" i="4"/>
  <c r="O331" i="4" s="1"/>
  <c r="N330" i="4"/>
  <c r="O330" i="4" s="1"/>
  <c r="N329" i="4"/>
  <c r="O329" i="4" s="1"/>
  <c r="N328" i="4"/>
  <c r="O328" i="4" s="1"/>
  <c r="N327" i="4"/>
  <c r="O327" i="4" s="1"/>
  <c r="N326" i="4"/>
  <c r="O326" i="4" s="1"/>
  <c r="N325" i="4"/>
  <c r="O325" i="4" s="1"/>
  <c r="N324" i="4"/>
  <c r="O324" i="4" s="1"/>
  <c r="N323" i="4"/>
  <c r="O323" i="4" s="1"/>
  <c r="N322" i="4"/>
  <c r="O322" i="4" s="1"/>
  <c r="N321" i="4"/>
  <c r="O321" i="4" s="1"/>
  <c r="N320" i="4"/>
  <c r="O320" i="4" s="1"/>
  <c r="N319" i="4"/>
  <c r="O319" i="4" s="1"/>
  <c r="N318" i="4"/>
  <c r="O318" i="4" s="1"/>
  <c r="N317" i="4"/>
  <c r="O317" i="4" s="1"/>
  <c r="N316" i="4"/>
  <c r="O316" i="4" s="1"/>
  <c r="N315" i="4"/>
  <c r="O315" i="4" s="1"/>
  <c r="N314" i="4"/>
  <c r="O314" i="4" s="1"/>
  <c r="N313" i="4"/>
  <c r="O313" i="4" s="1"/>
  <c r="N312" i="4"/>
  <c r="O312" i="4" s="1"/>
  <c r="N311" i="4"/>
  <c r="O311" i="4" s="1"/>
  <c r="N310" i="4"/>
  <c r="O310" i="4" s="1"/>
  <c r="N309" i="4"/>
  <c r="O309" i="4" s="1"/>
  <c r="N308" i="4"/>
  <c r="O308" i="4" s="1"/>
  <c r="N307" i="4"/>
  <c r="O307" i="4" s="1"/>
  <c r="N306" i="4"/>
  <c r="O306" i="4" s="1"/>
  <c r="N305" i="4"/>
  <c r="O305" i="4" s="1"/>
  <c r="N304" i="4"/>
  <c r="O304" i="4" s="1"/>
  <c r="N303" i="4"/>
  <c r="O303" i="4" s="1"/>
  <c r="N302" i="4"/>
  <c r="O302" i="4" s="1"/>
  <c r="N301" i="4"/>
  <c r="O301" i="4" s="1"/>
  <c r="N300" i="4"/>
  <c r="O300" i="4" s="1"/>
  <c r="N299" i="4"/>
  <c r="O299" i="4" s="1"/>
  <c r="N298" i="4"/>
  <c r="O298" i="4" s="1"/>
  <c r="N297" i="4"/>
  <c r="O297" i="4" s="1"/>
  <c r="N296" i="4"/>
  <c r="O296" i="4" s="1"/>
  <c r="N295" i="4"/>
  <c r="O295" i="4" s="1"/>
  <c r="N294" i="4"/>
  <c r="O294" i="4" s="1"/>
  <c r="N293" i="4"/>
  <c r="O293" i="4" s="1"/>
  <c r="N292" i="4"/>
  <c r="O292" i="4" s="1"/>
  <c r="N291" i="4"/>
  <c r="O291" i="4" s="1"/>
  <c r="N290" i="4"/>
  <c r="O290" i="4" s="1"/>
  <c r="N289" i="4"/>
  <c r="O289" i="4" s="1"/>
  <c r="N288" i="4"/>
  <c r="O288" i="4" s="1"/>
  <c r="N287" i="4"/>
  <c r="O287" i="4" s="1"/>
  <c r="N286" i="4"/>
  <c r="O286" i="4" s="1"/>
  <c r="N285" i="4"/>
  <c r="O285" i="4" s="1"/>
  <c r="N284" i="4"/>
  <c r="O284" i="4" s="1"/>
  <c r="N283" i="4"/>
  <c r="O283" i="4" s="1"/>
  <c r="N282" i="4"/>
  <c r="O282" i="4" s="1"/>
  <c r="N281" i="4"/>
  <c r="O281" i="4" s="1"/>
  <c r="N280" i="4"/>
  <c r="O280" i="4" s="1"/>
  <c r="N279" i="4"/>
  <c r="O279" i="4" s="1"/>
  <c r="N278" i="4"/>
  <c r="O278" i="4" s="1"/>
  <c r="N277" i="4"/>
  <c r="O277" i="4" s="1"/>
  <c r="N276" i="4"/>
  <c r="O276" i="4" s="1"/>
  <c r="N275" i="4"/>
  <c r="O275" i="4" s="1"/>
  <c r="N274" i="4"/>
  <c r="O274" i="4" s="1"/>
  <c r="N273" i="4"/>
  <c r="O273" i="4" s="1"/>
  <c r="N272" i="4"/>
  <c r="O272" i="4" s="1"/>
  <c r="N271" i="4"/>
  <c r="O271" i="4" s="1"/>
  <c r="N270" i="4"/>
  <c r="O270" i="4" s="1"/>
  <c r="N269" i="4"/>
  <c r="O269" i="4" s="1"/>
  <c r="N268" i="4"/>
  <c r="O268" i="4" s="1"/>
  <c r="N267" i="4"/>
  <c r="O267" i="4" s="1"/>
  <c r="N266" i="4"/>
  <c r="O266" i="4" s="1"/>
  <c r="N265" i="4"/>
  <c r="O265" i="4" s="1"/>
  <c r="N264" i="4"/>
  <c r="O264" i="4" s="1"/>
  <c r="N263" i="4"/>
  <c r="O263" i="4" s="1"/>
  <c r="N262" i="4"/>
  <c r="O262" i="4" s="1"/>
  <c r="N261" i="4"/>
  <c r="O261" i="4" s="1"/>
  <c r="N260" i="4"/>
  <c r="O260" i="4" s="1"/>
  <c r="N259" i="4"/>
  <c r="O259" i="4" s="1"/>
  <c r="N258" i="4"/>
  <c r="O258" i="4" s="1"/>
  <c r="N257" i="4"/>
  <c r="O257" i="4" s="1"/>
  <c r="N256" i="4"/>
  <c r="O256" i="4" s="1"/>
  <c r="N255" i="4"/>
  <c r="O255" i="4" s="1"/>
  <c r="N254" i="4"/>
  <c r="O254" i="4" s="1"/>
  <c r="N253" i="4"/>
  <c r="O253" i="4" s="1"/>
  <c r="N252" i="4"/>
  <c r="O252" i="4" s="1"/>
  <c r="N251" i="4"/>
  <c r="O251" i="4" s="1"/>
  <c r="N250" i="4"/>
  <c r="O250" i="4" s="1"/>
  <c r="N249" i="4"/>
  <c r="O249" i="4" s="1"/>
  <c r="N248" i="4"/>
  <c r="O248" i="4" s="1"/>
  <c r="N247" i="4"/>
  <c r="O247" i="4" s="1"/>
  <c r="N246" i="4"/>
  <c r="O246" i="4" s="1"/>
  <c r="N245" i="4"/>
  <c r="O245" i="4" s="1"/>
  <c r="N244" i="4"/>
  <c r="O244" i="4" s="1"/>
  <c r="N243" i="4"/>
  <c r="O243" i="4" s="1"/>
  <c r="N242" i="4"/>
  <c r="O242" i="4" s="1"/>
  <c r="N241" i="4"/>
  <c r="O241" i="4" s="1"/>
  <c r="N240" i="4"/>
  <c r="O240" i="4" s="1"/>
  <c r="N239" i="4"/>
  <c r="O239" i="4" s="1"/>
  <c r="N238" i="4"/>
  <c r="O238" i="4" s="1"/>
  <c r="N237" i="4"/>
  <c r="O237" i="4" s="1"/>
  <c r="N236" i="4"/>
  <c r="O236" i="4" s="1"/>
  <c r="N235" i="4"/>
  <c r="O235" i="4" s="1"/>
  <c r="N234" i="4"/>
  <c r="O234" i="4" s="1"/>
  <c r="N233" i="4"/>
  <c r="O233" i="4" s="1"/>
  <c r="N232" i="4"/>
  <c r="O232" i="4" s="1"/>
  <c r="N231" i="4"/>
  <c r="O231" i="4" s="1"/>
  <c r="N230" i="4"/>
  <c r="O230" i="4" s="1"/>
  <c r="N229" i="4"/>
  <c r="O229" i="4" s="1"/>
  <c r="N228" i="4"/>
  <c r="O228" i="4" s="1"/>
  <c r="N227" i="4"/>
  <c r="O227" i="4" s="1"/>
  <c r="N226" i="4"/>
  <c r="O226" i="4" s="1"/>
  <c r="N225" i="4"/>
  <c r="O225" i="4" s="1"/>
  <c r="N224" i="4"/>
  <c r="O224" i="4" s="1"/>
  <c r="N223" i="4"/>
  <c r="O223" i="4" s="1"/>
  <c r="N222" i="4"/>
  <c r="O222" i="4" s="1"/>
  <c r="N221" i="4"/>
  <c r="O221" i="4" s="1"/>
  <c r="N220" i="4"/>
  <c r="O220" i="4" s="1"/>
  <c r="N219" i="4"/>
  <c r="O219" i="4" s="1"/>
  <c r="N218" i="4"/>
  <c r="O218" i="4" s="1"/>
  <c r="N217" i="4"/>
  <c r="O217" i="4" s="1"/>
  <c r="N216" i="4"/>
  <c r="O216" i="4" s="1"/>
  <c r="N215" i="4"/>
  <c r="O215" i="4" s="1"/>
  <c r="N214" i="4"/>
  <c r="O214" i="4" s="1"/>
  <c r="N213" i="4"/>
  <c r="O213" i="4" s="1"/>
  <c r="N212" i="4"/>
  <c r="O212" i="4" s="1"/>
  <c r="N211" i="4"/>
  <c r="O211" i="4" s="1"/>
  <c r="N210" i="4"/>
  <c r="O210" i="4" s="1"/>
  <c r="N209" i="4"/>
  <c r="O209" i="4" s="1"/>
  <c r="N208" i="4"/>
  <c r="O208" i="4" s="1"/>
  <c r="N207" i="4"/>
  <c r="O207" i="4" s="1"/>
  <c r="N206" i="4"/>
  <c r="O206" i="4" s="1"/>
  <c r="N205" i="4"/>
  <c r="O205" i="4" s="1"/>
  <c r="N204" i="4"/>
  <c r="O204" i="4" s="1"/>
  <c r="N203" i="4"/>
  <c r="O203" i="4" s="1"/>
  <c r="N202" i="4"/>
  <c r="O202" i="4" s="1"/>
  <c r="N201" i="4"/>
  <c r="O201" i="4" s="1"/>
  <c r="N200" i="4"/>
  <c r="O200" i="4" s="1"/>
  <c r="N199" i="4"/>
  <c r="O199" i="4" s="1"/>
  <c r="N198" i="4"/>
  <c r="O198" i="4" s="1"/>
  <c r="N197" i="4"/>
  <c r="O197" i="4" s="1"/>
  <c r="N196" i="4"/>
  <c r="O196" i="4" s="1"/>
  <c r="N195" i="4"/>
  <c r="O195" i="4" s="1"/>
  <c r="N194" i="4"/>
  <c r="O194" i="4" s="1"/>
  <c r="N193" i="4"/>
  <c r="O193" i="4" s="1"/>
  <c r="N192" i="4"/>
  <c r="O192" i="4" s="1"/>
  <c r="N191" i="4"/>
  <c r="O191" i="4" s="1"/>
  <c r="N190" i="4"/>
  <c r="O190" i="4" s="1"/>
  <c r="N189" i="4"/>
  <c r="O189" i="4" s="1"/>
  <c r="N188" i="4"/>
  <c r="O188" i="4" s="1"/>
  <c r="N187" i="4"/>
  <c r="O187" i="4" s="1"/>
  <c r="N186" i="4"/>
  <c r="O186" i="4" s="1"/>
  <c r="N185" i="4"/>
  <c r="O185" i="4" s="1"/>
  <c r="N184" i="4"/>
  <c r="O184" i="4" s="1"/>
  <c r="N183" i="4"/>
  <c r="O183" i="4" s="1"/>
  <c r="N182" i="4"/>
  <c r="O182" i="4" s="1"/>
  <c r="N181" i="4"/>
  <c r="O181" i="4" s="1"/>
  <c r="N180" i="4"/>
  <c r="O180" i="4" s="1"/>
  <c r="N179" i="4"/>
  <c r="O179" i="4" s="1"/>
  <c r="N178" i="4"/>
  <c r="O178" i="4" s="1"/>
  <c r="N177" i="4"/>
  <c r="O177" i="4" s="1"/>
  <c r="N176" i="4"/>
  <c r="O176" i="4" s="1"/>
  <c r="N175" i="4"/>
  <c r="O175" i="4" s="1"/>
  <c r="N174" i="4"/>
  <c r="O174" i="4" s="1"/>
  <c r="N173" i="4"/>
  <c r="O173" i="4" s="1"/>
  <c r="N172" i="4"/>
  <c r="O172" i="4" s="1"/>
  <c r="N171" i="4"/>
  <c r="O171" i="4" s="1"/>
  <c r="N170" i="4"/>
  <c r="O170" i="4" s="1"/>
  <c r="N169" i="4"/>
  <c r="O169" i="4" s="1"/>
  <c r="N168" i="4"/>
  <c r="O168" i="4" s="1"/>
  <c r="N167" i="4"/>
  <c r="O167" i="4" s="1"/>
  <c r="N166" i="4"/>
  <c r="O166" i="4" s="1"/>
  <c r="N165" i="4"/>
  <c r="O165" i="4" s="1"/>
  <c r="N164" i="4"/>
  <c r="O164" i="4" s="1"/>
  <c r="N163" i="4"/>
  <c r="O163" i="4" s="1"/>
  <c r="N162" i="4"/>
  <c r="O162" i="4" s="1"/>
  <c r="N161" i="4"/>
  <c r="O161" i="4" s="1"/>
  <c r="N160" i="4"/>
  <c r="O160" i="4" s="1"/>
  <c r="N159" i="4"/>
  <c r="O159" i="4" s="1"/>
  <c r="N158" i="4"/>
  <c r="O158" i="4" s="1"/>
  <c r="N157" i="4"/>
  <c r="O157" i="4" s="1"/>
  <c r="N156" i="4"/>
  <c r="O156" i="4" s="1"/>
  <c r="N155" i="4"/>
  <c r="O155" i="4" s="1"/>
  <c r="N154" i="4"/>
  <c r="O154" i="4" s="1"/>
  <c r="N153" i="4"/>
  <c r="O153" i="4" s="1"/>
  <c r="N152" i="4"/>
  <c r="O152" i="4" s="1"/>
  <c r="N151" i="4"/>
  <c r="O151" i="4" s="1"/>
  <c r="N150" i="4"/>
  <c r="O150" i="4" s="1"/>
  <c r="N149" i="4"/>
  <c r="N148" i="4"/>
  <c r="N147" i="4"/>
  <c r="N146" i="4"/>
  <c r="N145" i="4"/>
  <c r="N144" i="4"/>
  <c r="N143" i="4"/>
  <c r="N142" i="4"/>
  <c r="N141" i="4"/>
  <c r="N140" i="4"/>
  <c r="N139" i="4"/>
  <c r="N138" i="4"/>
  <c r="N137" i="4"/>
  <c r="N136" i="4"/>
  <c r="N135" i="4"/>
  <c r="N134" i="4"/>
  <c r="N133" i="4"/>
  <c r="N132" i="4"/>
  <c r="N131" i="4"/>
  <c r="N130" i="4"/>
  <c r="N129" i="4"/>
  <c r="N128" i="4"/>
  <c r="N127" i="4"/>
  <c r="N126" i="4"/>
  <c r="O126" i="4" s="1"/>
  <c r="N125" i="4"/>
  <c r="N124" i="4"/>
  <c r="N123" i="4"/>
  <c r="N122" i="4"/>
  <c r="O122" i="4" s="1"/>
  <c r="N121" i="4"/>
  <c r="N120" i="4"/>
  <c r="N119" i="4"/>
  <c r="N118" i="4"/>
  <c r="N117" i="4"/>
  <c r="O117" i="4" s="1"/>
  <c r="N116" i="4"/>
  <c r="N115" i="4"/>
  <c r="N114" i="4"/>
  <c r="N113" i="4"/>
  <c r="N112" i="4"/>
  <c r="N111" i="4"/>
  <c r="N110" i="4"/>
  <c r="N109" i="4"/>
  <c r="N108" i="4"/>
  <c r="N107" i="4"/>
  <c r="N106" i="4"/>
  <c r="N105" i="4"/>
  <c r="N104" i="4"/>
  <c r="N103" i="4"/>
  <c r="N102" i="4"/>
  <c r="O102" i="4" s="1"/>
  <c r="N101"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O72" i="4" s="1"/>
  <c r="N71" i="4"/>
  <c r="O71" i="4" s="1"/>
  <c r="N70" i="4"/>
  <c r="N69" i="4"/>
  <c r="N68" i="4"/>
  <c r="O68" i="4" s="1"/>
  <c r="N67" i="4"/>
  <c r="O67" i="4" s="1"/>
  <c r="N66" i="4"/>
  <c r="N65" i="4"/>
  <c r="N64" i="4"/>
  <c r="N63" i="4"/>
  <c r="N62" i="4"/>
  <c r="N61" i="4"/>
  <c r="N60" i="4"/>
  <c r="N59" i="4"/>
  <c r="O59" i="4" s="1"/>
  <c r="N58" i="4"/>
  <c r="N57" i="4"/>
  <c r="O57" i="4" s="1"/>
  <c r="N56" i="4"/>
  <c r="O56" i="4" s="1"/>
  <c r="N55" i="4"/>
  <c r="N54" i="4"/>
  <c r="N53" i="4"/>
  <c r="N52" i="4"/>
  <c r="N51" i="4"/>
  <c r="N50" i="4"/>
  <c r="N49" i="4"/>
  <c r="O49" i="4" s="1"/>
  <c r="N48" i="4"/>
  <c r="N47" i="4"/>
  <c r="N46" i="4"/>
  <c r="O46" i="4" s="1"/>
  <c r="N45" i="4"/>
  <c r="N44" i="4"/>
  <c r="O44" i="4" s="1"/>
  <c r="N43" i="4"/>
  <c r="N42" i="4"/>
  <c r="O42" i="4" s="1"/>
  <c r="N41" i="4"/>
  <c r="N40" i="4"/>
  <c r="O40" i="4" s="1"/>
  <c r="N39" i="4"/>
  <c r="N38" i="4"/>
  <c r="N37" i="4"/>
  <c r="N36" i="4"/>
  <c r="N35" i="4"/>
  <c r="N34" i="4"/>
  <c r="N33" i="4"/>
  <c r="N32" i="4"/>
  <c r="N31" i="4"/>
  <c r="N30" i="4"/>
  <c r="O30" i="4" s="1"/>
  <c r="N29" i="4"/>
  <c r="N28" i="4"/>
  <c r="N27" i="4"/>
  <c r="O27" i="4" s="1"/>
  <c r="N26" i="4"/>
  <c r="N25" i="4"/>
  <c r="N24" i="4"/>
  <c r="N23" i="4"/>
  <c r="N22" i="4"/>
  <c r="N21" i="4"/>
  <c r="N20" i="4"/>
  <c r="N19" i="4"/>
  <c r="N18" i="4"/>
  <c r="N17" i="4"/>
  <c r="N16" i="4"/>
  <c r="N15" i="4"/>
  <c r="N14" i="4"/>
  <c r="N13" i="4"/>
  <c r="N12" i="4"/>
  <c r="N10" i="4" l="1"/>
  <c r="O12" i="4"/>
  <c r="O145" i="4"/>
  <c r="O64" i="4"/>
  <c r="O73" i="4"/>
  <c r="O99" i="4"/>
  <c r="O106" i="4"/>
  <c r="O115" i="4"/>
  <c r="O113" i="4"/>
  <c r="O60" i="4"/>
  <c r="O86" i="4"/>
  <c r="O26" i="4"/>
  <c r="O130" i="4"/>
  <c r="O89" i="4"/>
  <c r="O58" i="4"/>
  <c r="O79" i="4"/>
  <c r="O52" i="4"/>
  <c r="O131" i="4"/>
  <c r="O147" i="4"/>
  <c r="O114" i="4"/>
  <c r="O123" i="4"/>
  <c r="O34" i="4"/>
  <c r="O97" i="4"/>
  <c r="O120" i="4"/>
  <c r="O22" i="4"/>
  <c r="O88" i="4"/>
  <c r="O139" i="4"/>
  <c r="O146" i="4"/>
  <c r="O65" i="4"/>
  <c r="O96" i="4"/>
  <c r="O38" i="4"/>
  <c r="O50" i="4"/>
  <c r="O98" i="4"/>
  <c r="O138" i="4"/>
  <c r="O51" i="4"/>
  <c r="O81" i="4"/>
  <c r="O80" i="4"/>
  <c r="O107" i="4"/>
  <c r="O16" i="4"/>
  <c r="O25" i="4"/>
  <c r="O15" i="4"/>
  <c r="O29" i="4"/>
  <c r="O137" i="4"/>
  <c r="O48" i="4"/>
  <c r="O47" i="4"/>
  <c r="O63" i="4"/>
  <c r="O70" i="4"/>
  <c r="O95" i="4"/>
  <c r="O111" i="4"/>
  <c r="O129" i="4"/>
  <c r="O28" i="4"/>
  <c r="O33" i="4"/>
  <c r="O39" i="4"/>
  <c r="O41" i="4"/>
  <c r="O43" i="4"/>
  <c r="O45" i="4"/>
  <c r="O54" i="4"/>
  <c r="O62" i="4"/>
  <c r="O143" i="4"/>
  <c r="O53" i="4"/>
  <c r="O61" i="4"/>
  <c r="O69" i="4"/>
  <c r="O87" i="4"/>
  <c r="O94" i="4"/>
  <c r="O103" i="4"/>
  <c r="O121" i="4"/>
  <c r="O128" i="4"/>
  <c r="O135" i="4"/>
  <c r="O37" i="4"/>
  <c r="O85" i="4"/>
  <c r="O105" i="4"/>
  <c r="O112" i="4"/>
  <c r="O119" i="4"/>
  <c r="O144" i="4"/>
  <c r="O21" i="4"/>
  <c r="O55" i="4"/>
  <c r="O77" i="4"/>
  <c r="O104" i="4"/>
  <c r="O136" i="4"/>
  <c r="O18" i="4"/>
  <c r="O31" i="4"/>
  <c r="O13" i="4"/>
  <c r="O20" i="4"/>
  <c r="O23" i="4"/>
  <c r="O19" i="4"/>
  <c r="O78" i="4"/>
  <c r="O93" i="4"/>
  <c r="O127" i="4"/>
  <c r="O24" i="4"/>
  <c r="O76" i="4"/>
  <c r="O84" i="4"/>
  <c r="O118" i="4"/>
  <c r="O101" i="4"/>
  <c r="O125" i="4"/>
  <c r="O133" i="4"/>
  <c r="O149" i="4"/>
  <c r="O14" i="4"/>
  <c r="O32" i="4"/>
  <c r="O92" i="4"/>
  <c r="O110" i="4"/>
  <c r="O134" i="4"/>
  <c r="O142" i="4"/>
  <c r="O17" i="4"/>
  <c r="O36" i="4"/>
  <c r="O75" i="4"/>
  <c r="O83" i="4"/>
  <c r="O91" i="4"/>
  <c r="O109" i="4"/>
  <c r="O141" i="4"/>
  <c r="O35" i="4"/>
  <c r="O66" i="4"/>
  <c r="O74" i="4"/>
  <c r="O82" i="4"/>
  <c r="O90" i="4"/>
  <c r="O100" i="4"/>
  <c r="O108" i="4"/>
  <c r="O116" i="4"/>
  <c r="O124" i="4"/>
  <c r="O132" i="4"/>
  <c r="O140" i="4"/>
  <c r="O148" i="4"/>
  <c r="O10" i="4" l="1"/>
  <c r="AR65" i="1"/>
  <c r="AS65" i="1" s="1"/>
  <c r="AR52" i="1"/>
  <c r="AS52" i="1" s="1"/>
  <c r="AR48" i="1"/>
  <c r="AR47" i="1"/>
  <c r="AS47" i="1" s="1"/>
  <c r="AR46" i="1"/>
  <c r="AS46" i="1" s="1"/>
  <c r="L425" i="4"/>
  <c r="M425" i="4" s="1"/>
  <c r="L356" i="4"/>
  <c r="M356" i="4" s="1"/>
  <c r="L287" i="4"/>
  <c r="M287" i="4" s="1"/>
  <c r="L149" i="4"/>
  <c r="L424" i="4"/>
  <c r="M424" i="4" s="1"/>
  <c r="L355" i="4"/>
  <c r="M355" i="4" s="1"/>
  <c r="L286" i="4"/>
  <c r="M286" i="4" s="1"/>
  <c r="L148" i="4"/>
  <c r="L354" i="4"/>
  <c r="M354" i="4" s="1"/>
  <c r="L285" i="4"/>
  <c r="M285" i="4" s="1"/>
  <c r="L147" i="4"/>
  <c r="L422" i="4"/>
  <c r="M422" i="4" s="1"/>
  <c r="L284" i="4"/>
  <c r="M284" i="4" s="1"/>
  <c r="L146" i="4"/>
  <c r="L421" i="4"/>
  <c r="M421" i="4" s="1"/>
  <c r="L352" i="4"/>
  <c r="M352" i="4" s="1"/>
  <c r="L283" i="4"/>
  <c r="M283" i="4" s="1"/>
  <c r="L145" i="4"/>
  <c r="L420" i="4"/>
  <c r="M420" i="4" s="1"/>
  <c r="L351" i="4"/>
  <c r="M351" i="4" s="1"/>
  <c r="L282" i="4"/>
  <c r="M282" i="4" s="1"/>
  <c r="L144" i="4"/>
  <c r="L419" i="4"/>
  <c r="M419" i="4" s="1"/>
  <c r="L350" i="4"/>
  <c r="M350" i="4" s="1"/>
  <c r="L281" i="4"/>
  <c r="M281" i="4" s="1"/>
  <c r="L418" i="4"/>
  <c r="M418" i="4" s="1"/>
  <c r="L349" i="4"/>
  <c r="M349" i="4" s="1"/>
  <c r="L280" i="4"/>
  <c r="M280" i="4" s="1"/>
  <c r="L417" i="4"/>
  <c r="M417" i="4" s="1"/>
  <c r="L348" i="4"/>
  <c r="M348" i="4" s="1"/>
  <c r="L279" i="4"/>
  <c r="M279" i="4" s="1"/>
  <c r="L141" i="4"/>
  <c r="L416" i="4"/>
  <c r="M416" i="4" s="1"/>
  <c r="L347" i="4"/>
  <c r="M347" i="4" s="1"/>
  <c r="L278" i="4"/>
  <c r="M278" i="4" s="1"/>
  <c r="L140" i="4"/>
  <c r="L346" i="4"/>
  <c r="M346" i="4" s="1"/>
  <c r="L277" i="4"/>
  <c r="M277" i="4" s="1"/>
  <c r="L139" i="4"/>
  <c r="L414" i="4"/>
  <c r="M414" i="4" s="1"/>
  <c r="L276" i="4"/>
  <c r="M276" i="4" s="1"/>
  <c r="L413" i="4"/>
  <c r="M413" i="4" s="1"/>
  <c r="L344" i="4"/>
  <c r="M344" i="4" s="1"/>
  <c r="L275" i="4"/>
  <c r="M275" i="4" s="1"/>
  <c r="L137" i="4"/>
  <c r="L412" i="4"/>
  <c r="M412" i="4" s="1"/>
  <c r="L343" i="4"/>
  <c r="M343" i="4" s="1"/>
  <c r="L274" i="4"/>
  <c r="M274" i="4" s="1"/>
  <c r="L136" i="4"/>
  <c r="L411" i="4"/>
  <c r="M411" i="4" s="1"/>
  <c r="L342" i="4"/>
  <c r="M342" i="4" s="1"/>
  <c r="L273" i="4"/>
  <c r="M273" i="4" s="1"/>
  <c r="L410" i="4"/>
  <c r="M410" i="4" s="1"/>
  <c r="L341" i="4"/>
  <c r="M341" i="4" s="1"/>
  <c r="L272" i="4"/>
  <c r="M272" i="4" s="1"/>
  <c r="L409" i="4"/>
  <c r="M409" i="4" s="1"/>
  <c r="L340" i="4"/>
  <c r="M340" i="4" s="1"/>
  <c r="L271" i="4"/>
  <c r="M271" i="4" s="1"/>
  <c r="L133" i="4"/>
  <c r="L408" i="4"/>
  <c r="M408" i="4" s="1"/>
  <c r="L339" i="4"/>
  <c r="M339" i="4" s="1"/>
  <c r="L270" i="4"/>
  <c r="M270" i="4" s="1"/>
  <c r="L132" i="4"/>
  <c r="L338" i="4"/>
  <c r="M338" i="4" s="1"/>
  <c r="L269" i="4"/>
  <c r="M269" i="4" s="1"/>
  <c r="L131" i="4"/>
  <c r="L268" i="4"/>
  <c r="M268" i="4" s="1"/>
  <c r="L405" i="4"/>
  <c r="M405" i="4" s="1"/>
  <c r="L336" i="4"/>
  <c r="M336" i="4" s="1"/>
  <c r="L267" i="4"/>
  <c r="M267" i="4" s="1"/>
  <c r="L129" i="4"/>
  <c r="L404" i="4"/>
  <c r="M404" i="4" s="1"/>
  <c r="L335" i="4"/>
  <c r="M335" i="4" s="1"/>
  <c r="L266" i="4"/>
  <c r="M266" i="4" s="1"/>
  <c r="L128" i="4"/>
  <c r="L403" i="4"/>
  <c r="M403" i="4" s="1"/>
  <c r="L334" i="4"/>
  <c r="M334" i="4" s="1"/>
  <c r="L265" i="4"/>
  <c r="M265" i="4" s="1"/>
  <c r="L402" i="4"/>
  <c r="M402" i="4" s="1"/>
  <c r="L333" i="4"/>
  <c r="M333" i="4" s="1"/>
  <c r="L264" i="4"/>
  <c r="M264" i="4" s="1"/>
  <c r="L401" i="4"/>
  <c r="M401" i="4" s="1"/>
  <c r="L332" i="4"/>
  <c r="M332" i="4" s="1"/>
  <c r="L263" i="4"/>
  <c r="M263" i="4" s="1"/>
  <c r="L125" i="4"/>
  <c r="L400" i="4"/>
  <c r="M400" i="4" s="1"/>
  <c r="L331" i="4"/>
  <c r="M331" i="4" s="1"/>
  <c r="L262" i="4"/>
  <c r="M262" i="4" s="1"/>
  <c r="L124" i="4"/>
  <c r="L261" i="4"/>
  <c r="M261" i="4" s="1"/>
  <c r="L123" i="4"/>
  <c r="L260" i="4"/>
  <c r="M260" i="4" s="1"/>
  <c r="L397" i="4"/>
  <c r="M397" i="4" s="1"/>
  <c r="L328" i="4"/>
  <c r="M328" i="4" s="1"/>
  <c r="L259" i="4"/>
  <c r="M259" i="4" s="1"/>
  <c r="L121" i="4"/>
  <c r="L396" i="4"/>
  <c r="M396" i="4" s="1"/>
  <c r="L327" i="4"/>
  <c r="M327" i="4" s="1"/>
  <c r="L258" i="4"/>
  <c r="M258" i="4" s="1"/>
  <c r="L120" i="4"/>
  <c r="L395" i="4"/>
  <c r="M395" i="4" s="1"/>
  <c r="L326" i="4"/>
  <c r="M326" i="4" s="1"/>
  <c r="L257" i="4"/>
  <c r="M257" i="4" s="1"/>
  <c r="L394" i="4"/>
  <c r="M394" i="4" s="1"/>
  <c r="L325" i="4"/>
  <c r="M325" i="4" s="1"/>
  <c r="L118" i="4"/>
  <c r="L393" i="4"/>
  <c r="M393" i="4" s="1"/>
  <c r="L324" i="4"/>
  <c r="M324" i="4" s="1"/>
  <c r="L255" i="4"/>
  <c r="M255" i="4" s="1"/>
  <c r="L117" i="4"/>
  <c r="L392" i="4"/>
  <c r="M392" i="4" s="1"/>
  <c r="L323" i="4"/>
  <c r="M323" i="4" s="1"/>
  <c r="L254" i="4"/>
  <c r="M254" i="4" s="1"/>
  <c r="L116" i="4"/>
  <c r="L391" i="4"/>
  <c r="M391" i="4" s="1"/>
  <c r="L322" i="4"/>
  <c r="M322" i="4" s="1"/>
  <c r="L253" i="4"/>
  <c r="M253" i="4" s="1"/>
  <c r="L390" i="4"/>
  <c r="M390" i="4" s="1"/>
  <c r="L321" i="4"/>
  <c r="M321" i="4" s="1"/>
  <c r="L114" i="4"/>
  <c r="AT46" i="1"/>
  <c r="L389" i="4"/>
  <c r="M389" i="4" s="1"/>
  <c r="L320" i="4"/>
  <c r="M320" i="4" s="1"/>
  <c r="L251" i="4"/>
  <c r="M251" i="4" s="1"/>
  <c r="L113" i="4"/>
  <c r="L388" i="4"/>
  <c r="M388" i="4" s="1"/>
  <c r="L319" i="4"/>
  <c r="M319" i="4" s="1"/>
  <c r="L250" i="4"/>
  <c r="M250" i="4" s="1"/>
  <c r="L112" i="4"/>
  <c r="L387" i="4"/>
  <c r="M387" i="4" s="1"/>
  <c r="L318" i="4"/>
  <c r="M318" i="4" s="1"/>
  <c r="L249" i="4"/>
  <c r="M249" i="4" s="1"/>
  <c r="L386" i="4"/>
  <c r="M386" i="4" s="1"/>
  <c r="L317" i="4"/>
  <c r="M317" i="4" s="1"/>
  <c r="L110" i="4"/>
  <c r="L385" i="4"/>
  <c r="M385" i="4" s="1"/>
  <c r="L316" i="4"/>
  <c r="M316" i="4" s="1"/>
  <c r="L247" i="4"/>
  <c r="M247" i="4" s="1"/>
  <c r="L109" i="4"/>
  <c r="L384" i="4"/>
  <c r="M384" i="4" s="1"/>
  <c r="L315" i="4"/>
  <c r="M315" i="4" s="1"/>
  <c r="L246" i="4"/>
  <c r="M246" i="4" s="1"/>
  <c r="L108" i="4"/>
  <c r="L314" i="4"/>
  <c r="M314" i="4" s="1"/>
  <c r="L245" i="4"/>
  <c r="M245" i="4" s="1"/>
  <c r="L382" i="4"/>
  <c r="M382" i="4" s="1"/>
  <c r="L106" i="4"/>
  <c r="L381" i="4"/>
  <c r="M381" i="4" s="1"/>
  <c r="L312" i="4"/>
  <c r="M312" i="4" s="1"/>
  <c r="L105" i="4"/>
  <c r="L380" i="4"/>
  <c r="M380" i="4" s="1"/>
  <c r="L311" i="4"/>
  <c r="M311" i="4" s="1"/>
  <c r="L242" i="4"/>
  <c r="M242" i="4" s="1"/>
  <c r="L104" i="4"/>
  <c r="L379" i="4"/>
  <c r="M379" i="4" s="1"/>
  <c r="L310" i="4"/>
  <c r="M310" i="4" s="1"/>
  <c r="L241" i="4"/>
  <c r="M241" i="4" s="1"/>
  <c r="L378" i="4"/>
  <c r="M378" i="4" s="1"/>
  <c r="L309" i="4"/>
  <c r="M309" i="4" s="1"/>
  <c r="L102" i="4"/>
  <c r="L239" i="4"/>
  <c r="M239" i="4" s="1"/>
  <c r="L101" i="4"/>
  <c r="L376" i="4"/>
  <c r="M376" i="4" s="1"/>
  <c r="L307" i="4"/>
  <c r="M307" i="4" s="1"/>
  <c r="L238" i="4"/>
  <c r="M238" i="4" s="1"/>
  <c r="L100" i="4"/>
  <c r="L306" i="4"/>
  <c r="M306" i="4" s="1"/>
  <c r="L237" i="4"/>
  <c r="M237" i="4" s="1"/>
  <c r="L374" i="4"/>
  <c r="M374" i="4" s="1"/>
  <c r="L98" i="4"/>
  <c r="L373" i="4"/>
  <c r="M373" i="4" s="1"/>
  <c r="L304" i="4"/>
  <c r="M304" i="4" s="1"/>
  <c r="L97" i="4"/>
  <c r="L372" i="4"/>
  <c r="M372" i="4" s="1"/>
  <c r="L303" i="4"/>
  <c r="M303" i="4" s="1"/>
  <c r="L234" i="4"/>
  <c r="M234" i="4" s="1"/>
  <c r="L96" i="4"/>
  <c r="L371" i="4"/>
  <c r="M371" i="4" s="1"/>
  <c r="L302" i="4"/>
  <c r="M302" i="4" s="1"/>
  <c r="L233" i="4"/>
  <c r="M233" i="4" s="1"/>
  <c r="L370" i="4"/>
  <c r="M370" i="4" s="1"/>
  <c r="L301" i="4"/>
  <c r="M301" i="4" s="1"/>
  <c r="L232" i="4"/>
  <c r="M232" i="4" s="1"/>
  <c r="L94" i="4"/>
  <c r="L369" i="4"/>
  <c r="M369" i="4" s="1"/>
  <c r="L300" i="4"/>
  <c r="M300" i="4" s="1"/>
  <c r="L231" i="4"/>
  <c r="M231" i="4" s="1"/>
  <c r="L93" i="4"/>
  <c r="L230" i="4"/>
  <c r="M230" i="4" s="1"/>
  <c r="L92" i="4"/>
  <c r="L367" i="4"/>
  <c r="M367" i="4" s="1"/>
  <c r="L298" i="4"/>
  <c r="M298" i="4" s="1"/>
  <c r="L229" i="4"/>
  <c r="M229" i="4" s="1"/>
  <c r="L91" i="4"/>
  <c r="L366" i="4"/>
  <c r="M366" i="4" s="1"/>
  <c r="L297" i="4"/>
  <c r="M297" i="4" s="1"/>
  <c r="L228" i="4"/>
  <c r="M228" i="4" s="1"/>
  <c r="L90" i="4"/>
  <c r="L365" i="4"/>
  <c r="M365" i="4" s="1"/>
  <c r="L296" i="4"/>
  <c r="M296" i="4" s="1"/>
  <c r="L227" i="4"/>
  <c r="M227" i="4" s="1"/>
  <c r="L89" i="4"/>
  <c r="L364" i="4"/>
  <c r="M364" i="4" s="1"/>
  <c r="L295" i="4"/>
  <c r="M295" i="4" s="1"/>
  <c r="L226" i="4"/>
  <c r="M226" i="4" s="1"/>
  <c r="L88" i="4"/>
  <c r="L363" i="4"/>
  <c r="M363" i="4" s="1"/>
  <c r="L294" i="4"/>
  <c r="M294" i="4" s="1"/>
  <c r="L225" i="4"/>
  <c r="M225" i="4" s="1"/>
  <c r="L362" i="4"/>
  <c r="M362" i="4" s="1"/>
  <c r="L293" i="4"/>
  <c r="M293" i="4" s="1"/>
  <c r="L224" i="4"/>
  <c r="M224" i="4" s="1"/>
  <c r="L86" i="4"/>
  <c r="L361" i="4"/>
  <c r="M361" i="4" s="1"/>
  <c r="L292" i="4"/>
  <c r="M292" i="4" s="1"/>
  <c r="L223" i="4"/>
  <c r="M223" i="4" s="1"/>
  <c r="L85" i="4"/>
  <c r="L360" i="4"/>
  <c r="M360" i="4" s="1"/>
  <c r="L291" i="4"/>
  <c r="M291" i="4" s="1"/>
  <c r="L222" i="4"/>
  <c r="M222" i="4" s="1"/>
  <c r="L84" i="4"/>
  <c r="L359" i="4"/>
  <c r="M359" i="4" s="1"/>
  <c r="L290" i="4"/>
  <c r="M290" i="4" s="1"/>
  <c r="L221" i="4"/>
  <c r="M221" i="4" s="1"/>
  <c r="L220" i="4"/>
  <c r="M220" i="4" s="1"/>
  <c r="L82" i="4"/>
  <c r="L357" i="4"/>
  <c r="M357" i="4" s="1"/>
  <c r="L288" i="4"/>
  <c r="M288" i="4" s="1"/>
  <c r="L219" i="4"/>
  <c r="M219" i="4" s="1"/>
  <c r="L81" i="4"/>
  <c r="BG46" i="1" l="1"/>
  <c r="BI46" i="1"/>
  <c r="S46" i="1" s="1"/>
  <c r="V46" i="1"/>
  <c r="L174" i="4"/>
  <c r="L14" i="4"/>
  <c r="P14" i="4" s="1"/>
  <c r="L38" i="4"/>
  <c r="P38" i="4" s="1"/>
  <c r="L188" i="4"/>
  <c r="M188" i="4" s="1"/>
  <c r="Q188" i="4" s="1"/>
  <c r="L53" i="4"/>
  <c r="M53" i="4" s="1"/>
  <c r="Q53" i="4" s="1"/>
  <c r="L150" i="4"/>
  <c r="L162" i="4"/>
  <c r="M162" i="4" s="1"/>
  <c r="Q162" i="4" s="1"/>
  <c r="L166" i="4"/>
  <c r="L178" i="4"/>
  <c r="L186" i="4"/>
  <c r="L157" i="4"/>
  <c r="M157" i="4" s="1"/>
  <c r="Q157" i="4" s="1"/>
  <c r="L30" i="4"/>
  <c r="M30" i="4" s="1"/>
  <c r="Q30" i="4" s="1"/>
  <c r="L177" i="4"/>
  <c r="L189" i="4"/>
  <c r="L192" i="4"/>
  <c r="M192" i="4" s="1"/>
  <c r="Q192" i="4" s="1"/>
  <c r="L61" i="4"/>
  <c r="M61" i="4" s="1"/>
  <c r="Q61" i="4" s="1"/>
  <c r="L200" i="4"/>
  <c r="L69" i="4"/>
  <c r="P69" i="4" s="1"/>
  <c r="L156" i="4"/>
  <c r="L21" i="4"/>
  <c r="M21" i="4" s="1"/>
  <c r="Q21" i="4" s="1"/>
  <c r="L176" i="4"/>
  <c r="L180" i="4"/>
  <c r="L184" i="4"/>
  <c r="L195" i="4"/>
  <c r="L199" i="4"/>
  <c r="L203" i="4"/>
  <c r="L207" i="4"/>
  <c r="L211" i="4"/>
  <c r="L215" i="4"/>
  <c r="L182" i="4"/>
  <c r="M182" i="4" s="1"/>
  <c r="Q182" i="4" s="1"/>
  <c r="L190" i="4"/>
  <c r="L201" i="4"/>
  <c r="L153" i="4"/>
  <c r="L161" i="4"/>
  <c r="L169" i="4"/>
  <c r="M169" i="4" s="1"/>
  <c r="Q169" i="4" s="1"/>
  <c r="L50" i="4"/>
  <c r="M50" i="4" s="1"/>
  <c r="Q50" i="4" s="1"/>
  <c r="L208" i="4"/>
  <c r="L212" i="4"/>
  <c r="L216" i="4"/>
  <c r="L13" i="4"/>
  <c r="M13" i="4" s="1"/>
  <c r="Q13" i="4" s="1"/>
  <c r="L164" i="4"/>
  <c r="L29" i="4"/>
  <c r="M29" i="4" s="1"/>
  <c r="Q29" i="4" s="1"/>
  <c r="L172" i="4"/>
  <c r="L167" i="4"/>
  <c r="M167" i="4" s="1"/>
  <c r="Q167" i="4" s="1"/>
  <c r="L171" i="4"/>
  <c r="L175" i="4"/>
  <c r="L179" i="4"/>
  <c r="L183" i="4"/>
  <c r="L187" i="4"/>
  <c r="L191" i="4"/>
  <c r="L154" i="4"/>
  <c r="M154" i="4" s="1"/>
  <c r="Q154" i="4" s="1"/>
  <c r="L158" i="4"/>
  <c r="L170" i="4"/>
  <c r="L193" i="4"/>
  <c r="L209" i="4"/>
  <c r="M209" i="4" s="1"/>
  <c r="Q209" i="4" s="1"/>
  <c r="L217" i="4"/>
  <c r="L185" i="4"/>
  <c r="L196" i="4"/>
  <c r="L204" i="4"/>
  <c r="L152" i="4"/>
  <c r="L160" i="4"/>
  <c r="L168" i="4"/>
  <c r="L37" i="4"/>
  <c r="P37" i="4" s="1"/>
  <c r="L151" i="4"/>
  <c r="L155" i="4"/>
  <c r="L159" i="4"/>
  <c r="M159" i="4" s="1"/>
  <c r="Q159" i="4" s="1"/>
  <c r="L163" i="4"/>
  <c r="L194" i="4"/>
  <c r="L198" i="4"/>
  <c r="M198" i="4" s="1"/>
  <c r="Q198" i="4" s="1"/>
  <c r="L202" i="4"/>
  <c r="M202" i="4" s="1"/>
  <c r="Q202" i="4" s="1"/>
  <c r="L206" i="4"/>
  <c r="L210" i="4"/>
  <c r="L214" i="4"/>
  <c r="M214" i="4" s="1"/>
  <c r="Q214" i="4" s="1"/>
  <c r="L218" i="4"/>
  <c r="L22" i="4"/>
  <c r="P22" i="4" s="1"/>
  <c r="AR17" i="1"/>
  <c r="AR19" i="1"/>
  <c r="AR26" i="1"/>
  <c r="Q219" i="4"/>
  <c r="P219" i="4"/>
  <c r="P288" i="4"/>
  <c r="Q288" i="4"/>
  <c r="Q357" i="4"/>
  <c r="P357" i="4"/>
  <c r="Q220" i="4"/>
  <c r="P220" i="4"/>
  <c r="Q221" i="4"/>
  <c r="P221" i="4"/>
  <c r="P290" i="4"/>
  <c r="Q290" i="4"/>
  <c r="P359" i="4"/>
  <c r="Q359" i="4"/>
  <c r="AR16" i="1"/>
  <c r="Q222" i="4"/>
  <c r="P222" i="4"/>
  <c r="Q291" i="4"/>
  <c r="P291" i="4"/>
  <c r="Q360" i="4"/>
  <c r="P360" i="4"/>
  <c r="Q223" i="4"/>
  <c r="P223" i="4"/>
  <c r="Q292" i="4"/>
  <c r="P292" i="4"/>
  <c r="Q361" i="4"/>
  <c r="P361" i="4"/>
  <c r="Q224" i="4"/>
  <c r="P224" i="4"/>
  <c r="P293" i="4"/>
  <c r="Q293" i="4"/>
  <c r="Q362" i="4"/>
  <c r="P362" i="4"/>
  <c r="Q225" i="4"/>
  <c r="P225" i="4"/>
  <c r="P294" i="4"/>
  <c r="Q294" i="4"/>
  <c r="Q363" i="4"/>
  <c r="P363" i="4"/>
  <c r="Q226" i="4"/>
  <c r="P226" i="4"/>
  <c r="Q295" i="4"/>
  <c r="P295" i="4"/>
  <c r="Q364" i="4"/>
  <c r="P364" i="4"/>
  <c r="AR21" i="1"/>
  <c r="BV21" i="1"/>
  <c r="Q227" i="4"/>
  <c r="P227" i="4"/>
  <c r="P296" i="4"/>
  <c r="Q296" i="4"/>
  <c r="P365" i="4"/>
  <c r="Q365" i="4"/>
  <c r="Q228" i="4"/>
  <c r="P228" i="4"/>
  <c r="Q297" i="4"/>
  <c r="P297" i="4"/>
  <c r="Q366" i="4"/>
  <c r="P366" i="4"/>
  <c r="Q229" i="4"/>
  <c r="P229" i="4"/>
  <c r="Q298" i="4"/>
  <c r="P298" i="4"/>
  <c r="Q367" i="4"/>
  <c r="P367" i="4"/>
  <c r="Q230" i="4"/>
  <c r="P230" i="4"/>
  <c r="AR25" i="1"/>
  <c r="Q231" i="4"/>
  <c r="P231" i="4"/>
  <c r="Q300" i="4"/>
  <c r="P300" i="4"/>
  <c r="P369" i="4"/>
  <c r="Q369" i="4"/>
  <c r="Q232" i="4"/>
  <c r="P232" i="4"/>
  <c r="Q301" i="4"/>
  <c r="P301" i="4"/>
  <c r="Q370" i="4"/>
  <c r="P370" i="4"/>
  <c r="AR27" i="1"/>
  <c r="L95" i="4"/>
  <c r="Q233" i="4"/>
  <c r="P233" i="4"/>
  <c r="Q302" i="4"/>
  <c r="P302" i="4"/>
  <c r="Q371" i="4"/>
  <c r="P371" i="4"/>
  <c r="L27" i="4"/>
  <c r="M96" i="4"/>
  <c r="Q96" i="4" s="1"/>
  <c r="P96" i="4"/>
  <c r="AR28" i="1"/>
  <c r="Q234" i="4"/>
  <c r="P234" i="4"/>
  <c r="Q303" i="4"/>
  <c r="P303" i="4"/>
  <c r="Q372" i="4"/>
  <c r="P372" i="4"/>
  <c r="L28" i="4"/>
  <c r="M97" i="4"/>
  <c r="Q97" i="4" s="1"/>
  <c r="P97" i="4"/>
  <c r="AR29" i="1"/>
  <c r="Q304" i="4"/>
  <c r="P304" i="4"/>
  <c r="Q373" i="4"/>
  <c r="P373" i="4"/>
  <c r="M98" i="4"/>
  <c r="Q98" i="4" s="1"/>
  <c r="P98" i="4"/>
  <c r="L236" i="4"/>
  <c r="M236" i="4" s="1"/>
  <c r="AR30" i="1"/>
  <c r="Q374" i="4"/>
  <c r="P374" i="4"/>
  <c r="L99" i="4"/>
  <c r="Q237" i="4"/>
  <c r="P237" i="4"/>
  <c r="P306" i="4"/>
  <c r="Q306" i="4"/>
  <c r="AR31" i="1"/>
  <c r="AR32" i="1"/>
  <c r="M100" i="4"/>
  <c r="Q100" i="4" s="1"/>
  <c r="P100" i="4"/>
  <c r="Q238" i="4"/>
  <c r="P238" i="4"/>
  <c r="Q307" i="4"/>
  <c r="P307" i="4"/>
  <c r="Q376" i="4"/>
  <c r="P376" i="4"/>
  <c r="M101" i="4"/>
  <c r="Q101" i="4" s="1"/>
  <c r="P101" i="4"/>
  <c r="Q239" i="4"/>
  <c r="P239" i="4"/>
  <c r="AR34" i="1"/>
  <c r="M102" i="4"/>
  <c r="Q102" i="4" s="1"/>
  <c r="P102" i="4"/>
  <c r="L240" i="4"/>
  <c r="M240" i="4" s="1"/>
  <c r="Q309" i="4"/>
  <c r="P309" i="4"/>
  <c r="Q378" i="4"/>
  <c r="P378" i="4"/>
  <c r="AR35" i="1"/>
  <c r="L103" i="4"/>
  <c r="Q241" i="4"/>
  <c r="P241" i="4"/>
  <c r="P310" i="4"/>
  <c r="Q310" i="4"/>
  <c r="Q379" i="4"/>
  <c r="P379" i="4"/>
  <c r="L35" i="4"/>
  <c r="M104" i="4"/>
  <c r="Q104" i="4" s="1"/>
  <c r="P104" i="4"/>
  <c r="AR36" i="1"/>
  <c r="Q242" i="4"/>
  <c r="P242" i="4"/>
  <c r="P311" i="4"/>
  <c r="Q311" i="4"/>
  <c r="Q380" i="4"/>
  <c r="P380" i="4"/>
  <c r="L36" i="4"/>
  <c r="M105" i="4"/>
  <c r="Q105" i="4" s="1"/>
  <c r="P105" i="4"/>
  <c r="AR37" i="1"/>
  <c r="Q312" i="4"/>
  <c r="P312" i="4"/>
  <c r="Q381" i="4"/>
  <c r="P381" i="4"/>
  <c r="M106" i="4"/>
  <c r="Q106" i="4" s="1"/>
  <c r="P106" i="4"/>
  <c r="L244" i="4"/>
  <c r="M244" i="4" s="1"/>
  <c r="AR38" i="1"/>
  <c r="Q382" i="4"/>
  <c r="P382" i="4"/>
  <c r="L107" i="4"/>
  <c r="Q245" i="4"/>
  <c r="P245" i="4"/>
  <c r="P314" i="4"/>
  <c r="Q314" i="4"/>
  <c r="AR39" i="1"/>
  <c r="AR40" i="1"/>
  <c r="M108" i="4"/>
  <c r="Q108" i="4" s="1"/>
  <c r="P108" i="4"/>
  <c r="Q246" i="4"/>
  <c r="P246" i="4"/>
  <c r="Q315" i="4"/>
  <c r="P315" i="4"/>
  <c r="P384" i="4"/>
  <c r="Q384" i="4"/>
  <c r="AR41" i="1"/>
  <c r="M109" i="4"/>
  <c r="Q109" i="4" s="1"/>
  <c r="P109" i="4"/>
  <c r="Q247" i="4"/>
  <c r="P247" i="4"/>
  <c r="Q316" i="4"/>
  <c r="P316" i="4"/>
  <c r="Q385" i="4"/>
  <c r="P385" i="4"/>
  <c r="AR42" i="1"/>
  <c r="M110" i="4"/>
  <c r="Q110" i="4" s="1"/>
  <c r="P110" i="4"/>
  <c r="L248" i="4"/>
  <c r="M248" i="4" s="1"/>
  <c r="Q317" i="4"/>
  <c r="P317" i="4"/>
  <c r="Q386" i="4"/>
  <c r="P386" i="4"/>
  <c r="L111" i="4"/>
  <c r="Q249" i="4"/>
  <c r="P249" i="4"/>
  <c r="Q318" i="4"/>
  <c r="P318" i="4"/>
  <c r="Q387" i="4"/>
  <c r="P387" i="4"/>
  <c r="L43" i="4"/>
  <c r="M112" i="4"/>
  <c r="Q112" i="4" s="1"/>
  <c r="P112" i="4"/>
  <c r="AR44" i="1"/>
  <c r="Q250" i="4"/>
  <c r="P250" i="4"/>
  <c r="P319" i="4"/>
  <c r="Q319" i="4"/>
  <c r="Q388" i="4"/>
  <c r="P388" i="4"/>
  <c r="AR45" i="1"/>
  <c r="M113" i="4"/>
  <c r="Q113" i="4" s="1"/>
  <c r="P113" i="4"/>
  <c r="Q251" i="4"/>
  <c r="P251" i="4"/>
  <c r="Q320" i="4"/>
  <c r="P320" i="4"/>
  <c r="P389" i="4"/>
  <c r="Q389" i="4"/>
  <c r="M114" i="4"/>
  <c r="Q114" i="4" s="1"/>
  <c r="P114" i="4"/>
  <c r="L252" i="4"/>
  <c r="M252" i="4" s="1"/>
  <c r="P321" i="4"/>
  <c r="Q321" i="4"/>
  <c r="Q390" i="4"/>
  <c r="P390" i="4"/>
  <c r="L115" i="4"/>
  <c r="Q253" i="4"/>
  <c r="P253" i="4"/>
  <c r="Q322" i="4"/>
  <c r="P322" i="4"/>
  <c r="Q391" i="4"/>
  <c r="P391" i="4"/>
  <c r="M116" i="4"/>
  <c r="Q116" i="4" s="1"/>
  <c r="P116" i="4"/>
  <c r="Q254" i="4"/>
  <c r="P254" i="4"/>
  <c r="Q323" i="4"/>
  <c r="P323" i="4"/>
  <c r="Q392" i="4"/>
  <c r="P392" i="4"/>
  <c r="M117" i="4"/>
  <c r="Q117" i="4" s="1"/>
  <c r="P117" i="4"/>
  <c r="Q255" i="4"/>
  <c r="P255" i="4"/>
  <c r="Q324" i="4"/>
  <c r="P324" i="4"/>
  <c r="P393" i="4"/>
  <c r="Q393" i="4"/>
  <c r="AR50" i="1"/>
  <c r="M118" i="4"/>
  <c r="Q118" i="4" s="1"/>
  <c r="P118" i="4"/>
  <c r="L256" i="4"/>
  <c r="M256" i="4" s="1"/>
  <c r="Q325" i="4"/>
  <c r="P325" i="4"/>
  <c r="Q394" i="4"/>
  <c r="P394" i="4"/>
  <c r="AR51" i="1"/>
  <c r="Q257" i="4"/>
  <c r="P257" i="4"/>
  <c r="Q326" i="4"/>
  <c r="P326" i="4"/>
  <c r="P395" i="4"/>
  <c r="Q395" i="4"/>
  <c r="M120" i="4"/>
  <c r="Q120" i="4" s="1"/>
  <c r="P120" i="4"/>
  <c r="Q258" i="4"/>
  <c r="P258" i="4"/>
  <c r="P327" i="4"/>
  <c r="Q327" i="4"/>
  <c r="Q396" i="4"/>
  <c r="P396" i="4"/>
  <c r="AR53" i="1"/>
  <c r="M121" i="4"/>
  <c r="Q121" i="4" s="1"/>
  <c r="P121" i="4"/>
  <c r="Q259" i="4"/>
  <c r="P259" i="4"/>
  <c r="P328" i="4"/>
  <c r="Q328" i="4"/>
  <c r="Q397" i="4"/>
  <c r="P397" i="4"/>
  <c r="L122" i="4"/>
  <c r="Q260" i="4"/>
  <c r="P260" i="4"/>
  <c r="L54" i="4"/>
  <c r="M123" i="4"/>
  <c r="Q123" i="4" s="1"/>
  <c r="P123" i="4"/>
  <c r="Q261" i="4"/>
  <c r="P261" i="4"/>
  <c r="AR56" i="1"/>
  <c r="M124" i="4"/>
  <c r="Q124" i="4" s="1"/>
  <c r="P124" i="4"/>
  <c r="Q262" i="4"/>
  <c r="P262" i="4"/>
  <c r="Q331" i="4"/>
  <c r="P331" i="4"/>
  <c r="P400" i="4"/>
  <c r="Q400" i="4"/>
  <c r="AR57" i="1"/>
  <c r="M125" i="4"/>
  <c r="Q125" i="4" s="1"/>
  <c r="P125" i="4"/>
  <c r="Q263" i="4"/>
  <c r="P263" i="4"/>
  <c r="Q332" i="4"/>
  <c r="P332" i="4"/>
  <c r="P401" i="4"/>
  <c r="Q401" i="4"/>
  <c r="AR58" i="1"/>
  <c r="L126" i="4"/>
  <c r="Q264" i="4"/>
  <c r="P264" i="4"/>
  <c r="Q333" i="4"/>
  <c r="P333" i="4"/>
  <c r="P402" i="4"/>
  <c r="Q402" i="4"/>
  <c r="L58" i="4"/>
  <c r="AR59" i="1"/>
  <c r="Q265" i="4"/>
  <c r="P265" i="4"/>
  <c r="P334" i="4"/>
  <c r="Q334" i="4"/>
  <c r="Q403" i="4"/>
  <c r="P403" i="4"/>
  <c r="L59" i="4"/>
  <c r="M128" i="4"/>
  <c r="Q128" i="4" s="1"/>
  <c r="P128" i="4"/>
  <c r="AR60" i="1"/>
  <c r="P266" i="4"/>
  <c r="Q266" i="4"/>
  <c r="Q335" i="4"/>
  <c r="P335" i="4"/>
  <c r="Q404" i="4"/>
  <c r="P404" i="4"/>
  <c r="AR61" i="1"/>
  <c r="M129" i="4"/>
  <c r="P129" i="4"/>
  <c r="Q267" i="4"/>
  <c r="P267" i="4"/>
  <c r="Q336" i="4"/>
  <c r="P336" i="4"/>
  <c r="Q405" i="4"/>
  <c r="P405" i="4"/>
  <c r="L130" i="4"/>
  <c r="Q268" i="4"/>
  <c r="P268" i="4"/>
  <c r="L62" i="4"/>
  <c r="M131" i="4"/>
  <c r="Q131" i="4" s="1"/>
  <c r="P131" i="4"/>
  <c r="P269" i="4"/>
  <c r="Q269" i="4"/>
  <c r="Q338" i="4"/>
  <c r="P338" i="4"/>
  <c r="AR63" i="1"/>
  <c r="AR64" i="1"/>
  <c r="M132" i="4"/>
  <c r="Q132" i="4" s="1"/>
  <c r="P132" i="4"/>
  <c r="P270" i="4"/>
  <c r="Q270" i="4"/>
  <c r="P339" i="4"/>
  <c r="Q339" i="4"/>
  <c r="P408" i="4"/>
  <c r="Q408" i="4"/>
  <c r="M133" i="4"/>
  <c r="Q133" i="4" s="1"/>
  <c r="P133" i="4"/>
  <c r="Q271" i="4"/>
  <c r="P271" i="4"/>
  <c r="Q340" i="4"/>
  <c r="P340" i="4"/>
  <c r="Q409" i="4"/>
  <c r="P409" i="4"/>
  <c r="AR66" i="1"/>
  <c r="L134" i="4"/>
  <c r="P272" i="4"/>
  <c r="Q272" i="4"/>
  <c r="Q341" i="4"/>
  <c r="P341" i="4"/>
  <c r="Q410" i="4"/>
  <c r="P410" i="4"/>
  <c r="L66" i="4"/>
  <c r="AR67" i="1"/>
  <c r="P273" i="4"/>
  <c r="Q273" i="4"/>
  <c r="P342" i="4"/>
  <c r="Q342" i="4"/>
  <c r="P411" i="4"/>
  <c r="Q411" i="4"/>
  <c r="L67" i="4"/>
  <c r="M136" i="4"/>
  <c r="Q136" i="4" s="1"/>
  <c r="P136" i="4"/>
  <c r="AR68" i="1"/>
  <c r="P274" i="4"/>
  <c r="Q274" i="4"/>
  <c r="Q343" i="4"/>
  <c r="P343" i="4"/>
  <c r="Q412" i="4"/>
  <c r="P412" i="4"/>
  <c r="AR69" i="1"/>
  <c r="M137" i="4"/>
  <c r="Q137" i="4" s="1"/>
  <c r="P137" i="4"/>
  <c r="Q275" i="4"/>
  <c r="P275" i="4"/>
  <c r="Q344" i="4"/>
  <c r="P344" i="4"/>
  <c r="Q413" i="4"/>
  <c r="P413" i="4"/>
  <c r="L138" i="4"/>
  <c r="Q276" i="4"/>
  <c r="P276" i="4"/>
  <c r="AR70" i="1"/>
  <c r="Q414" i="4"/>
  <c r="P414" i="4"/>
  <c r="L70" i="4"/>
  <c r="M139" i="4"/>
  <c r="Q139" i="4" s="1"/>
  <c r="P139" i="4"/>
  <c r="P277" i="4"/>
  <c r="Q277" i="4"/>
  <c r="Q346" i="4"/>
  <c r="P346" i="4"/>
  <c r="AR71" i="1"/>
  <c r="AR72" i="1"/>
  <c r="M140" i="4"/>
  <c r="Q140" i="4" s="1"/>
  <c r="P140" i="4"/>
  <c r="P278" i="4"/>
  <c r="Q278" i="4"/>
  <c r="Q347" i="4"/>
  <c r="P347" i="4"/>
  <c r="Q416" i="4"/>
  <c r="P416" i="4"/>
  <c r="AR73" i="1"/>
  <c r="M141" i="4"/>
  <c r="Q141" i="4" s="1"/>
  <c r="P141" i="4"/>
  <c r="Q279" i="4"/>
  <c r="P279" i="4"/>
  <c r="Q348" i="4"/>
  <c r="P348" i="4"/>
  <c r="Q417" i="4"/>
  <c r="P417" i="4"/>
  <c r="AR74" i="1"/>
  <c r="L142" i="4"/>
  <c r="P280" i="4"/>
  <c r="Q280" i="4"/>
  <c r="Q349" i="4"/>
  <c r="P349" i="4"/>
  <c r="Q418" i="4"/>
  <c r="P418" i="4"/>
  <c r="L74" i="4"/>
  <c r="AR75" i="1"/>
  <c r="P281" i="4"/>
  <c r="Q281" i="4"/>
  <c r="Q350" i="4"/>
  <c r="P350" i="4"/>
  <c r="P419" i="4"/>
  <c r="Q419" i="4"/>
  <c r="L75" i="4"/>
  <c r="M144" i="4"/>
  <c r="Q144" i="4" s="1"/>
  <c r="P144" i="4"/>
  <c r="AR76" i="1"/>
  <c r="P282" i="4"/>
  <c r="Q282" i="4"/>
  <c r="P351" i="4"/>
  <c r="Q351" i="4"/>
  <c r="P420" i="4"/>
  <c r="Q420" i="4"/>
  <c r="AR77" i="1"/>
  <c r="M145" i="4"/>
  <c r="Q145" i="4" s="1"/>
  <c r="P145" i="4"/>
  <c r="Q283" i="4"/>
  <c r="P283" i="4"/>
  <c r="Q352" i="4"/>
  <c r="P352" i="4"/>
  <c r="Q421" i="4"/>
  <c r="P421" i="4"/>
  <c r="L77" i="4"/>
  <c r="M146" i="4"/>
  <c r="Q146" i="4" s="1"/>
  <c r="P146" i="4"/>
  <c r="Q284" i="4"/>
  <c r="P284" i="4"/>
  <c r="AR78" i="1"/>
  <c r="Q422" i="4"/>
  <c r="P422" i="4"/>
  <c r="L78" i="4"/>
  <c r="M147" i="4"/>
  <c r="Q147" i="4" s="1"/>
  <c r="P147" i="4"/>
  <c r="P285" i="4"/>
  <c r="Q285" i="4"/>
  <c r="Q354" i="4"/>
  <c r="P354" i="4"/>
  <c r="AR79" i="1"/>
  <c r="AR80" i="1"/>
  <c r="M148" i="4"/>
  <c r="Q148" i="4" s="1"/>
  <c r="P148" i="4"/>
  <c r="P286" i="4"/>
  <c r="Q286" i="4"/>
  <c r="Q355" i="4"/>
  <c r="P355" i="4"/>
  <c r="Q424" i="4"/>
  <c r="P424" i="4"/>
  <c r="AR81" i="1"/>
  <c r="M149" i="4"/>
  <c r="Q149" i="4" s="1"/>
  <c r="P149" i="4"/>
  <c r="Q287" i="4"/>
  <c r="P287" i="4"/>
  <c r="Q356" i="4"/>
  <c r="P356" i="4"/>
  <c r="P425" i="4"/>
  <c r="Q425" i="4"/>
  <c r="M81" i="4"/>
  <c r="Q81" i="4" s="1"/>
  <c r="P81" i="4"/>
  <c r="BV15" i="1"/>
  <c r="L83" i="4"/>
  <c r="M85" i="4"/>
  <c r="Q85" i="4" s="1"/>
  <c r="P85" i="4"/>
  <c r="BV20" i="1"/>
  <c r="L19" i="4"/>
  <c r="L23" i="4"/>
  <c r="M88" i="4"/>
  <c r="Q88" i="4" s="1"/>
  <c r="P88" i="4"/>
  <c r="M90" i="4"/>
  <c r="Q90" i="4" s="1"/>
  <c r="P90" i="4"/>
  <c r="M92" i="4"/>
  <c r="Q92" i="4" s="1"/>
  <c r="P92" i="4"/>
  <c r="M94" i="4"/>
  <c r="Q94" i="4" s="1"/>
  <c r="P94" i="4"/>
  <c r="AR15" i="1"/>
  <c r="M84" i="4"/>
  <c r="Q84" i="4" s="1"/>
  <c r="P84" i="4"/>
  <c r="M89" i="4"/>
  <c r="Q89" i="4" s="1"/>
  <c r="P89" i="4"/>
  <c r="M91" i="4"/>
  <c r="Q91" i="4" s="1"/>
  <c r="P91" i="4"/>
  <c r="AR20" i="1"/>
  <c r="M82" i="4"/>
  <c r="Q82" i="4" s="1"/>
  <c r="P82" i="4"/>
  <c r="L87" i="4"/>
  <c r="BV22" i="1"/>
  <c r="M93" i="4"/>
  <c r="Q93" i="4" s="1"/>
  <c r="P93" i="4"/>
  <c r="AR18" i="1"/>
  <c r="AR22" i="1"/>
  <c r="BV23" i="1"/>
  <c r="AR23" i="1"/>
  <c r="M86" i="4"/>
  <c r="Q86" i="4" s="1"/>
  <c r="P86" i="4"/>
  <c r="E8" i="10"/>
  <c r="P21" i="4" l="1"/>
  <c r="P13" i="4"/>
  <c r="P192" i="4"/>
  <c r="P182" i="4"/>
  <c r="P157" i="4"/>
  <c r="P198" i="4"/>
  <c r="P61" i="4"/>
  <c r="P209" i="4"/>
  <c r="P159" i="4"/>
  <c r="P154" i="4"/>
  <c r="L24" i="4"/>
  <c r="M24" i="4" s="1"/>
  <c r="Q24" i="4" s="1"/>
  <c r="P30" i="4"/>
  <c r="BV25" i="1"/>
  <c r="M217" i="4"/>
  <c r="Q217" i="4" s="1"/>
  <c r="P212" i="4"/>
  <c r="M212" i="4"/>
  <c r="Q212" i="4" s="1"/>
  <c r="P206" i="4"/>
  <c r="M206" i="4"/>
  <c r="Q206" i="4" s="1"/>
  <c r="M208" i="4"/>
  <c r="Q208" i="4" s="1"/>
  <c r="M211" i="4"/>
  <c r="Q211" i="4" s="1"/>
  <c r="M37" i="4"/>
  <c r="Q37" i="4" s="1"/>
  <c r="M218" i="4"/>
  <c r="Q218" i="4" s="1"/>
  <c r="M204" i="4"/>
  <c r="Q204" i="4" s="1"/>
  <c r="M207" i="4"/>
  <c r="Q207" i="4" s="1"/>
  <c r="P188" i="4"/>
  <c r="P216" i="4"/>
  <c r="M216" i="4"/>
  <c r="Q216" i="4" s="1"/>
  <c r="P203" i="4"/>
  <c r="M203" i="4"/>
  <c r="Q203" i="4" s="1"/>
  <c r="P214" i="4"/>
  <c r="P162" i="4"/>
  <c r="M210" i="4"/>
  <c r="Q210" i="4" s="1"/>
  <c r="M215" i="4"/>
  <c r="Q215" i="4" s="1"/>
  <c r="M152" i="4"/>
  <c r="Q152" i="4" s="1"/>
  <c r="P174" i="4"/>
  <c r="M174" i="4"/>
  <c r="Q174" i="4" s="1"/>
  <c r="P194" i="4"/>
  <c r="M194" i="4"/>
  <c r="Q194" i="4" s="1"/>
  <c r="M151" i="4"/>
  <c r="Q151" i="4" s="1"/>
  <c r="M179" i="4"/>
  <c r="Q179" i="4" s="1"/>
  <c r="M184" i="4"/>
  <c r="Q184" i="4" s="1"/>
  <c r="P169" i="4"/>
  <c r="M175" i="4"/>
  <c r="Q175" i="4" s="1"/>
  <c r="M201" i="4"/>
  <c r="Q201" i="4" s="1"/>
  <c r="M177" i="4"/>
  <c r="Q177" i="4" s="1"/>
  <c r="M178" i="4"/>
  <c r="Q178" i="4" s="1"/>
  <c r="P202" i="4"/>
  <c r="M163" i="4"/>
  <c r="Q163" i="4" s="1"/>
  <c r="P191" i="4"/>
  <c r="M191" i="4"/>
  <c r="Q191" i="4" s="1"/>
  <c r="M164" i="4"/>
  <c r="Q164" i="4" s="1"/>
  <c r="M180" i="4"/>
  <c r="Q180" i="4" s="1"/>
  <c r="M200" i="4"/>
  <c r="Q200" i="4" s="1"/>
  <c r="P166" i="4"/>
  <c r="M166" i="4"/>
  <c r="Q166" i="4" s="1"/>
  <c r="M153" i="4"/>
  <c r="Q153" i="4" s="1"/>
  <c r="M186" i="4"/>
  <c r="Q186" i="4" s="1"/>
  <c r="P168" i="4"/>
  <c r="M168" i="4"/>
  <c r="Q168" i="4" s="1"/>
  <c r="M193" i="4"/>
  <c r="Q193" i="4" s="1"/>
  <c r="M176" i="4"/>
  <c r="Q176" i="4" s="1"/>
  <c r="M187" i="4"/>
  <c r="Q187" i="4" s="1"/>
  <c r="P160" i="4"/>
  <c r="M160" i="4"/>
  <c r="Q160" i="4" s="1"/>
  <c r="M185" i="4"/>
  <c r="Q185" i="4" s="1"/>
  <c r="M170" i="4"/>
  <c r="Q170" i="4" s="1"/>
  <c r="P161" i="4"/>
  <c r="M161" i="4"/>
  <c r="Q161" i="4" s="1"/>
  <c r="P158" i="4"/>
  <c r="M158" i="4"/>
  <c r="Q158" i="4" s="1"/>
  <c r="M156" i="4"/>
  <c r="Q156" i="4" s="1"/>
  <c r="M189" i="4"/>
  <c r="Q189" i="4" s="1"/>
  <c r="P196" i="4"/>
  <c r="M196" i="4"/>
  <c r="Q196" i="4" s="1"/>
  <c r="M171" i="4"/>
  <c r="Q171" i="4" s="1"/>
  <c r="M190" i="4"/>
  <c r="Q190" i="4" s="1"/>
  <c r="P199" i="4"/>
  <c r="M199" i="4"/>
  <c r="Q199" i="4" s="1"/>
  <c r="P167" i="4"/>
  <c r="M155" i="4"/>
  <c r="Q155" i="4" s="1"/>
  <c r="P183" i="4"/>
  <c r="M183" i="4"/>
  <c r="Q183" i="4" s="1"/>
  <c r="M172" i="4"/>
  <c r="Q172" i="4" s="1"/>
  <c r="M195" i="4"/>
  <c r="Q195" i="4" s="1"/>
  <c r="P150" i="4"/>
  <c r="M150" i="4"/>
  <c r="Q150" i="4" s="1"/>
  <c r="P177" i="4"/>
  <c r="P164" i="4"/>
  <c r="M69" i="4"/>
  <c r="Q69" i="4" s="1"/>
  <c r="P211" i="4"/>
  <c r="P208" i="4"/>
  <c r="P53" i="4"/>
  <c r="P50" i="4"/>
  <c r="P179" i="4"/>
  <c r="P163" i="4"/>
  <c r="P204" i="4"/>
  <c r="P201" i="4"/>
  <c r="P186" i="4"/>
  <c r="P171" i="4"/>
  <c r="M14" i="4"/>
  <c r="Q14" i="4" s="1"/>
  <c r="M38" i="4"/>
  <c r="Q38" i="4" s="1"/>
  <c r="P215" i="4"/>
  <c r="P217" i="4"/>
  <c r="P153" i="4"/>
  <c r="M22" i="4"/>
  <c r="Q22" i="4" s="1"/>
  <c r="P195" i="4"/>
  <c r="P152" i="4"/>
  <c r="L15" i="4"/>
  <c r="M15" i="4" s="1"/>
  <c r="Q15" i="4" s="1"/>
  <c r="BV16" i="1"/>
  <c r="P172" i="4"/>
  <c r="P207" i="4"/>
  <c r="P190" i="4"/>
  <c r="P184" i="4"/>
  <c r="P156" i="4"/>
  <c r="P155" i="4"/>
  <c r="P151" i="4"/>
  <c r="P193" i="4"/>
  <c r="L65" i="4"/>
  <c r="M65" i="4" s="1"/>
  <c r="Q65" i="4" s="1"/>
  <c r="P200" i="4"/>
  <c r="L41" i="4"/>
  <c r="M41" i="4" s="1"/>
  <c r="Q41" i="4" s="1"/>
  <c r="P178" i="4"/>
  <c r="P176" i="4"/>
  <c r="P29" i="4"/>
  <c r="L73" i="4"/>
  <c r="M73" i="4" s="1"/>
  <c r="Q73" i="4" s="1"/>
  <c r="P210" i="4"/>
  <c r="L49" i="4"/>
  <c r="P49" i="4" s="1"/>
  <c r="L20" i="4"/>
  <c r="M20" i="4" s="1"/>
  <c r="Q20" i="4" s="1"/>
  <c r="P187" i="4"/>
  <c r="P185" i="4"/>
  <c r="L46" i="4"/>
  <c r="M46" i="4" s="1"/>
  <c r="Q46" i="4" s="1"/>
  <c r="L26" i="4"/>
  <c r="P26" i="4" s="1"/>
  <c r="L34" i="4"/>
  <c r="M34" i="4" s="1"/>
  <c r="Q34" i="4" s="1"/>
  <c r="P218" i="4"/>
  <c r="P189" i="4"/>
  <c r="P180" i="4"/>
  <c r="P175" i="4"/>
  <c r="L33" i="4"/>
  <c r="M33" i="4" s="1"/>
  <c r="Q33" i="4" s="1"/>
  <c r="P170" i="4"/>
  <c r="L45" i="4"/>
  <c r="M45" i="4" s="1"/>
  <c r="Q45" i="4" s="1"/>
  <c r="L42" i="4"/>
  <c r="M42" i="4" s="1"/>
  <c r="Q42" i="4" s="1"/>
  <c r="L57" i="4"/>
  <c r="M57" i="4" s="1"/>
  <c r="Q57" i="4" s="1"/>
  <c r="L18" i="4"/>
  <c r="M18" i="4" s="1"/>
  <c r="Q18" i="4" s="1"/>
  <c r="L17" i="4"/>
  <c r="M17" i="4" s="1"/>
  <c r="Q129" i="4"/>
  <c r="BV27" i="1"/>
  <c r="BV74" i="1"/>
  <c r="BV35" i="1"/>
  <c r="BV46" i="1"/>
  <c r="BV34" i="1"/>
  <c r="BV58" i="1"/>
  <c r="BV66" i="1"/>
  <c r="BV43" i="1"/>
  <c r="BV42" i="1"/>
  <c r="BV19" i="1"/>
  <c r="BV50" i="1"/>
  <c r="BV47" i="1"/>
  <c r="L25" i="4"/>
  <c r="P25" i="4" s="1"/>
  <c r="BV26" i="1"/>
  <c r="L80" i="4"/>
  <c r="BV81" i="1"/>
  <c r="L79" i="4"/>
  <c r="BV80" i="1"/>
  <c r="L423" i="4"/>
  <c r="M423" i="4" s="1"/>
  <c r="BV79" i="1"/>
  <c r="M78" i="4"/>
  <c r="Q78" i="4" s="1"/>
  <c r="P78" i="4"/>
  <c r="L353" i="4"/>
  <c r="M353" i="4" s="1"/>
  <c r="BV78" i="1"/>
  <c r="M77" i="4"/>
  <c r="Q77" i="4" s="1"/>
  <c r="P77" i="4"/>
  <c r="BV77" i="1"/>
  <c r="L76" i="4"/>
  <c r="L213" i="4"/>
  <c r="M213" i="4" s="1"/>
  <c r="BV76" i="1"/>
  <c r="M75" i="4"/>
  <c r="Q75" i="4" s="1"/>
  <c r="P75" i="4"/>
  <c r="L143" i="4"/>
  <c r="BV75" i="1"/>
  <c r="M74" i="4"/>
  <c r="Q74" i="4" s="1"/>
  <c r="P74" i="4"/>
  <c r="M142" i="4"/>
  <c r="Q142" i="4" s="1"/>
  <c r="P142" i="4"/>
  <c r="BV73" i="1"/>
  <c r="L72" i="4"/>
  <c r="BV72" i="1"/>
  <c r="L71" i="4"/>
  <c r="L415" i="4"/>
  <c r="M415" i="4" s="1"/>
  <c r="BV71" i="1"/>
  <c r="M70" i="4"/>
  <c r="Q70" i="4" s="1"/>
  <c r="P70" i="4"/>
  <c r="L345" i="4"/>
  <c r="M345" i="4" s="1"/>
  <c r="BV70" i="1"/>
  <c r="M138" i="4"/>
  <c r="Q138" i="4" s="1"/>
  <c r="P138" i="4"/>
  <c r="BV69" i="1"/>
  <c r="L68" i="4"/>
  <c r="L205" i="4"/>
  <c r="M205" i="4" s="1"/>
  <c r="BV68" i="1"/>
  <c r="M67" i="4"/>
  <c r="Q67" i="4" s="1"/>
  <c r="P67" i="4"/>
  <c r="L135" i="4"/>
  <c r="BV67" i="1"/>
  <c r="M66" i="4"/>
  <c r="Q66" i="4" s="1"/>
  <c r="P66" i="4"/>
  <c r="M134" i="4"/>
  <c r="Q134" i="4" s="1"/>
  <c r="P134" i="4"/>
  <c r="BV65" i="1"/>
  <c r="L64" i="4"/>
  <c r="BV64" i="1"/>
  <c r="L63" i="4"/>
  <c r="L407" i="4"/>
  <c r="M407" i="4" s="1"/>
  <c r="BV63" i="1"/>
  <c r="M62" i="4"/>
  <c r="Q62" i="4" s="1"/>
  <c r="P62" i="4"/>
  <c r="M130" i="4"/>
  <c r="Q130" i="4" s="1"/>
  <c r="P130" i="4"/>
  <c r="BV61" i="1"/>
  <c r="L60" i="4"/>
  <c r="L197" i="4"/>
  <c r="M197" i="4" s="1"/>
  <c r="BV60" i="1"/>
  <c r="M59" i="4"/>
  <c r="Q59" i="4" s="1"/>
  <c r="P59" i="4"/>
  <c r="L127" i="4"/>
  <c r="BV59" i="1"/>
  <c r="M58" i="4"/>
  <c r="Q58" i="4" s="1"/>
  <c r="P58" i="4"/>
  <c r="M126" i="4"/>
  <c r="Q126" i="4" s="1"/>
  <c r="P126" i="4"/>
  <c r="BV57" i="1"/>
  <c r="L56" i="4"/>
  <c r="BV56" i="1"/>
  <c r="L55" i="4"/>
  <c r="M54" i="4"/>
  <c r="Q54" i="4" s="1"/>
  <c r="P54" i="4"/>
  <c r="M122" i="4"/>
  <c r="Q122" i="4" s="1"/>
  <c r="P122" i="4"/>
  <c r="BV53" i="1"/>
  <c r="L52" i="4"/>
  <c r="L51" i="4"/>
  <c r="BV52" i="1"/>
  <c r="BV51" i="1"/>
  <c r="L119" i="4"/>
  <c r="Q256" i="4"/>
  <c r="P256" i="4"/>
  <c r="BV49" i="1"/>
  <c r="L48" i="4"/>
  <c r="BV48" i="1"/>
  <c r="L47" i="4"/>
  <c r="M115" i="4"/>
  <c r="Q115" i="4" s="1"/>
  <c r="P115" i="4"/>
  <c r="Q252" i="4"/>
  <c r="P252" i="4"/>
  <c r="BV45" i="1"/>
  <c r="L44" i="4"/>
  <c r="L181" i="4"/>
  <c r="M181" i="4" s="1"/>
  <c r="BV44" i="1"/>
  <c r="M43" i="4"/>
  <c r="Q43" i="4" s="1"/>
  <c r="P43" i="4"/>
  <c r="M111" i="4"/>
  <c r="Q111" i="4" s="1"/>
  <c r="P111" i="4"/>
  <c r="Q248" i="4"/>
  <c r="P248" i="4"/>
  <c r="BV41" i="1"/>
  <c r="L40" i="4"/>
  <c r="BV40" i="1"/>
  <c r="L39" i="4"/>
  <c r="L383" i="4"/>
  <c r="M383" i="4" s="1"/>
  <c r="BV39" i="1"/>
  <c r="M107" i="4"/>
  <c r="Q107" i="4" s="1"/>
  <c r="P107" i="4"/>
  <c r="L313" i="4"/>
  <c r="M313" i="4" s="1"/>
  <c r="BV38" i="1"/>
  <c r="Q244" i="4"/>
  <c r="P244" i="4"/>
  <c r="L243" i="4"/>
  <c r="M243" i="4" s="1"/>
  <c r="BV37" i="1"/>
  <c r="M36" i="4"/>
  <c r="Q36" i="4" s="1"/>
  <c r="P36" i="4"/>
  <c r="L173" i="4"/>
  <c r="M173" i="4" s="1"/>
  <c r="BV36" i="1"/>
  <c r="M35" i="4"/>
  <c r="Q35" i="4" s="1"/>
  <c r="P35" i="4"/>
  <c r="M103" i="4"/>
  <c r="Q103" i="4" s="1"/>
  <c r="P103" i="4"/>
  <c r="Q240" i="4"/>
  <c r="P240" i="4"/>
  <c r="L32" i="4"/>
  <c r="BV32" i="1"/>
  <c r="L31" i="4"/>
  <c r="L375" i="4"/>
  <c r="M375" i="4" s="1"/>
  <c r="BV31" i="1"/>
  <c r="M99" i="4"/>
  <c r="Q99" i="4" s="1"/>
  <c r="P99" i="4"/>
  <c r="L305" i="4"/>
  <c r="M305" i="4" s="1"/>
  <c r="BV30" i="1"/>
  <c r="Q236" i="4"/>
  <c r="P236" i="4"/>
  <c r="L235" i="4"/>
  <c r="M235" i="4" s="1"/>
  <c r="BV29" i="1"/>
  <c r="M28" i="4"/>
  <c r="Q28" i="4" s="1"/>
  <c r="P28" i="4"/>
  <c r="L165" i="4"/>
  <c r="M165" i="4" s="1"/>
  <c r="BV28" i="1"/>
  <c r="M27" i="4"/>
  <c r="Q27" i="4" s="1"/>
  <c r="P27" i="4"/>
  <c r="M95" i="4"/>
  <c r="Q95" i="4" s="1"/>
  <c r="P95" i="4"/>
  <c r="M23" i="4"/>
  <c r="Q23" i="4" s="1"/>
  <c r="P23" i="4"/>
  <c r="M19" i="4"/>
  <c r="Q19" i="4" s="1"/>
  <c r="P19" i="4"/>
  <c r="M83" i="4"/>
  <c r="Q83" i="4" s="1"/>
  <c r="P83" i="4"/>
  <c r="BV18" i="1"/>
  <c r="M87" i="4"/>
  <c r="Q87" i="4" s="1"/>
  <c r="P87" i="4"/>
  <c r="BV17" i="1"/>
  <c r="L16" i="4"/>
  <c r="AD8" i="10"/>
  <c r="P24" i="4" l="1"/>
  <c r="P20" i="4"/>
  <c r="P15" i="4"/>
  <c r="P57" i="4"/>
  <c r="P34" i="4"/>
  <c r="P33" i="4"/>
  <c r="P17" i="4"/>
  <c r="M26" i="4"/>
  <c r="Q26" i="4" s="1"/>
  <c r="P73" i="4"/>
  <c r="M25" i="4"/>
  <c r="Q25" i="4" s="1"/>
  <c r="P41" i="4"/>
  <c r="P42" i="4"/>
  <c r="M49" i="4"/>
  <c r="Q49" i="4" s="1"/>
  <c r="P65" i="4"/>
  <c r="P45" i="4"/>
  <c r="P46" i="4"/>
  <c r="P18" i="4"/>
  <c r="Q165" i="4"/>
  <c r="P165" i="4"/>
  <c r="Q235" i="4"/>
  <c r="P235" i="4"/>
  <c r="Q305" i="4"/>
  <c r="P305" i="4"/>
  <c r="P375" i="4"/>
  <c r="Q375" i="4"/>
  <c r="M31" i="4"/>
  <c r="Q31" i="4" s="1"/>
  <c r="P31" i="4"/>
  <c r="M32" i="4"/>
  <c r="Q32" i="4" s="1"/>
  <c r="P32" i="4"/>
  <c r="Q173" i="4"/>
  <c r="P173" i="4"/>
  <c r="Q243" i="4"/>
  <c r="P243" i="4"/>
  <c r="Q313" i="4"/>
  <c r="P313" i="4"/>
  <c r="P383" i="4"/>
  <c r="Q383" i="4"/>
  <c r="M39" i="4"/>
  <c r="Q39" i="4" s="1"/>
  <c r="P39" i="4"/>
  <c r="M40" i="4"/>
  <c r="Q40" i="4" s="1"/>
  <c r="P40" i="4"/>
  <c r="Q181" i="4"/>
  <c r="P181" i="4"/>
  <c r="M44" i="4"/>
  <c r="Q44" i="4" s="1"/>
  <c r="P44" i="4"/>
  <c r="M47" i="4"/>
  <c r="Q47" i="4" s="1"/>
  <c r="P47" i="4"/>
  <c r="M48" i="4"/>
  <c r="Q48" i="4" s="1"/>
  <c r="P48" i="4"/>
  <c r="M119" i="4"/>
  <c r="Q119" i="4" s="1"/>
  <c r="P119" i="4"/>
  <c r="M51" i="4"/>
  <c r="Q51" i="4" s="1"/>
  <c r="P51" i="4"/>
  <c r="M52" i="4"/>
  <c r="Q52" i="4" s="1"/>
  <c r="P52" i="4"/>
  <c r="M55" i="4"/>
  <c r="Q55" i="4" s="1"/>
  <c r="P55" i="4"/>
  <c r="M56" i="4"/>
  <c r="Q56" i="4" s="1"/>
  <c r="P56" i="4"/>
  <c r="M127" i="4"/>
  <c r="Q127" i="4" s="1"/>
  <c r="P127" i="4"/>
  <c r="Q197" i="4"/>
  <c r="P197" i="4"/>
  <c r="M60" i="4"/>
  <c r="Q60" i="4" s="1"/>
  <c r="P60" i="4"/>
  <c r="P407" i="4"/>
  <c r="Q407" i="4"/>
  <c r="M63" i="4"/>
  <c r="Q63" i="4" s="1"/>
  <c r="P63" i="4"/>
  <c r="M64" i="4"/>
  <c r="Q64" i="4" s="1"/>
  <c r="P64" i="4"/>
  <c r="M135" i="4"/>
  <c r="Q135" i="4" s="1"/>
  <c r="P135" i="4"/>
  <c r="Q205" i="4"/>
  <c r="P205" i="4"/>
  <c r="M68" i="4"/>
  <c r="Q68" i="4" s="1"/>
  <c r="P68" i="4"/>
  <c r="P345" i="4"/>
  <c r="Q345" i="4"/>
  <c r="Q415" i="4"/>
  <c r="P415" i="4"/>
  <c r="M71" i="4"/>
  <c r="Q71" i="4" s="1"/>
  <c r="P71" i="4"/>
  <c r="M72" i="4"/>
  <c r="Q72" i="4" s="1"/>
  <c r="P72" i="4"/>
  <c r="M143" i="4"/>
  <c r="Q143" i="4" s="1"/>
  <c r="P143" i="4"/>
  <c r="Q213" i="4"/>
  <c r="P213" i="4"/>
  <c r="M76" i="4"/>
  <c r="Q76" i="4" s="1"/>
  <c r="P76" i="4"/>
  <c r="Q353" i="4"/>
  <c r="P353" i="4"/>
  <c r="Q423" i="4"/>
  <c r="P423" i="4"/>
  <c r="M79" i="4"/>
  <c r="Q79" i="4" s="1"/>
  <c r="P79" i="4"/>
  <c r="M80" i="4"/>
  <c r="Q80" i="4" s="1"/>
  <c r="P80" i="4"/>
  <c r="M16" i="4"/>
  <c r="Q16" i="4" s="1"/>
  <c r="P16" i="4"/>
  <c r="Q17" i="4"/>
  <c r="R51" i="1"/>
  <c r="O12" i="1"/>
  <c r="W11" i="4" s="1"/>
  <c r="N12" i="1"/>
  <c r="V11" i="4" s="1"/>
  <c r="F10" i="1"/>
  <c r="M12" i="1"/>
  <c r="U11" i="4" s="1"/>
  <c r="L12" i="1"/>
  <c r="T11" i="4" s="1"/>
  <c r="K12" i="1"/>
  <c r="S11" i="4" s="1"/>
  <c r="J12" i="1"/>
  <c r="R11" i="4" s="1"/>
  <c r="BI13" i="1" l="1"/>
  <c r="BI82" i="1" s="1"/>
  <c r="AR13" i="1"/>
  <c r="L12" i="4" l="1"/>
  <c r="BV13" i="1"/>
  <c r="G8" i="10"/>
  <c r="F8" i="10"/>
  <c r="D8" i="10"/>
  <c r="M12" i="4" l="1"/>
  <c r="P12" i="4"/>
  <c r="AE8" i="10"/>
  <c r="AC8" i="10"/>
  <c r="AF8" i="10"/>
  <c r="AC7" i="10" l="1"/>
  <c r="AC6" i="10" s="1"/>
  <c r="Q12" i="4"/>
  <c r="E6" i="9"/>
  <c r="E10" i="9"/>
  <c r="E7" i="9"/>
  <c r="C4" i="9"/>
  <c r="D4" i="4" l="1"/>
  <c r="D5" i="4" l="1"/>
  <c r="BW51" i="1" l="1"/>
  <c r="D7" i="9" l="1"/>
  <c r="E8" i="9" l="1"/>
  <c r="D10" i="9"/>
  <c r="BH81" i="1"/>
  <c r="AC81" i="1"/>
  <c r="AD81" i="1" s="1"/>
  <c r="BH80" i="1"/>
  <c r="AC80" i="1"/>
  <c r="AD80" i="1" s="1"/>
  <c r="BH79" i="1"/>
  <c r="AC79" i="1"/>
  <c r="AD79" i="1" s="1"/>
  <c r="BH78" i="1"/>
  <c r="AC78" i="1"/>
  <c r="AD78" i="1" s="1"/>
  <c r="BH77" i="1"/>
  <c r="AC77" i="1"/>
  <c r="AD77" i="1" s="1"/>
  <c r="BH76" i="1"/>
  <c r="AC76" i="1"/>
  <c r="AD76" i="1" s="1"/>
  <c r="BH75" i="1"/>
  <c r="AC75" i="1"/>
  <c r="AD75" i="1" s="1"/>
  <c r="BH74" i="1"/>
  <c r="AC74" i="1"/>
  <c r="AD74" i="1" s="1"/>
  <c r="AC73" i="1"/>
  <c r="AD73" i="1" s="1"/>
  <c r="BH72" i="1"/>
  <c r="AC72" i="1"/>
  <c r="AD72" i="1" s="1"/>
  <c r="BH71" i="1"/>
  <c r="AC71" i="1"/>
  <c r="AD71" i="1" s="1"/>
  <c r="BH70" i="1"/>
  <c r="AC70" i="1"/>
  <c r="AD70" i="1" s="1"/>
  <c r="BH69" i="1"/>
  <c r="AC69" i="1"/>
  <c r="AD69" i="1" s="1"/>
  <c r="BH68" i="1"/>
  <c r="AC68" i="1"/>
  <c r="AD68" i="1" s="1"/>
  <c r="BH67" i="1"/>
  <c r="AC67" i="1"/>
  <c r="AD67" i="1" s="1"/>
  <c r="BH66" i="1"/>
  <c r="AC66" i="1"/>
  <c r="AD66" i="1" s="1"/>
  <c r="AC65" i="1"/>
  <c r="AD65" i="1" s="1"/>
  <c r="BH64" i="1"/>
  <c r="AC64" i="1"/>
  <c r="AD64" i="1" s="1"/>
  <c r="BH63" i="1"/>
  <c r="AC63" i="1"/>
  <c r="AD63" i="1" s="1"/>
  <c r="BH62" i="1"/>
  <c r="AC62" i="1"/>
  <c r="AD62" i="1" s="1"/>
  <c r="BH61" i="1"/>
  <c r="AC61" i="1"/>
  <c r="AD61" i="1" s="1"/>
  <c r="BH60" i="1"/>
  <c r="AC60" i="1"/>
  <c r="AD60" i="1" s="1"/>
  <c r="BH59" i="1"/>
  <c r="AC59" i="1"/>
  <c r="AD59" i="1" s="1"/>
  <c r="BH58" i="1"/>
  <c r="AC58" i="1"/>
  <c r="AD58" i="1" s="1"/>
  <c r="BH57" i="1"/>
  <c r="AC57" i="1"/>
  <c r="AD57" i="1" s="1"/>
  <c r="BH56" i="1"/>
  <c r="AC56" i="1"/>
  <c r="AD56" i="1" s="1"/>
  <c r="BH55" i="1"/>
  <c r="AC55" i="1"/>
  <c r="AD55" i="1" s="1"/>
  <c r="BH54" i="1"/>
  <c r="AC54" i="1"/>
  <c r="AD54" i="1" s="1"/>
  <c r="BH53" i="1"/>
  <c r="AC53" i="1"/>
  <c r="AD53" i="1" s="1"/>
  <c r="AC52" i="1"/>
  <c r="AD52" i="1" s="1"/>
  <c r="BH51" i="1"/>
  <c r="AC51" i="1"/>
  <c r="AD51" i="1" s="1"/>
  <c r="BH50" i="1"/>
  <c r="AC50" i="1"/>
  <c r="AD50" i="1" s="1"/>
  <c r="AC49" i="1"/>
  <c r="AD49" i="1" s="1"/>
  <c r="AC48" i="1"/>
  <c r="AD48" i="1" s="1"/>
  <c r="AC47" i="1"/>
  <c r="AD47" i="1" s="1"/>
  <c r="AC46" i="1"/>
  <c r="AD46" i="1" s="1"/>
  <c r="BH45" i="1"/>
  <c r="AC45" i="1"/>
  <c r="AD45" i="1" s="1"/>
  <c r="BH44" i="1"/>
  <c r="AC44" i="1"/>
  <c r="AD44" i="1" s="1"/>
  <c r="BH43" i="1"/>
  <c r="AC43" i="1"/>
  <c r="AD43" i="1" s="1"/>
  <c r="BH42" i="1"/>
  <c r="AC42" i="1"/>
  <c r="AD42" i="1" s="1"/>
  <c r="BH41" i="1"/>
  <c r="AC41" i="1"/>
  <c r="AD41" i="1" s="1"/>
  <c r="BH40" i="1"/>
  <c r="AC40" i="1"/>
  <c r="AD40" i="1" s="1"/>
  <c r="BH39" i="1"/>
  <c r="AC39" i="1"/>
  <c r="AD39" i="1" s="1"/>
  <c r="BH38" i="1"/>
  <c r="AC38" i="1"/>
  <c r="AD38" i="1" s="1"/>
  <c r="BH37" i="1"/>
  <c r="AC37" i="1"/>
  <c r="AD37" i="1" s="1"/>
  <c r="BH36" i="1"/>
  <c r="AC36" i="1"/>
  <c r="AD36" i="1" s="1"/>
  <c r="BH35" i="1"/>
  <c r="AC35" i="1"/>
  <c r="AD35" i="1" s="1"/>
  <c r="BH34" i="1"/>
  <c r="AC34" i="1"/>
  <c r="AD34" i="1" s="1"/>
  <c r="BH33" i="1"/>
  <c r="AC33" i="1"/>
  <c r="AD33" i="1" s="1"/>
  <c r="BH32" i="1"/>
  <c r="AC32" i="1"/>
  <c r="AD32" i="1" s="1"/>
  <c r="BH31" i="1"/>
  <c r="AC31" i="1"/>
  <c r="AD31" i="1" s="1"/>
  <c r="BH30" i="1"/>
  <c r="AC30" i="1"/>
  <c r="AD30" i="1" s="1"/>
  <c r="BH29" i="1"/>
  <c r="AC29" i="1"/>
  <c r="AD29" i="1" s="1"/>
  <c r="BH28" i="1"/>
  <c r="AC28" i="1"/>
  <c r="AD28" i="1" s="1"/>
  <c r="BH27" i="1"/>
  <c r="AC27" i="1"/>
  <c r="AD27" i="1" s="1"/>
  <c r="BH26" i="1"/>
  <c r="AC26" i="1"/>
  <c r="AD26" i="1" s="1"/>
  <c r="BH25" i="1"/>
  <c r="AC25" i="1"/>
  <c r="AD25" i="1" s="1"/>
  <c r="BH24" i="1"/>
  <c r="AC24" i="1"/>
  <c r="AD24" i="1" s="1"/>
  <c r="BH23" i="1"/>
  <c r="AC23" i="1"/>
  <c r="AD23" i="1" s="1"/>
  <c r="BH22" i="1"/>
  <c r="AC22" i="1"/>
  <c r="AD22" i="1" s="1"/>
  <c r="BH21" i="1"/>
  <c r="AC21" i="1"/>
  <c r="AD21" i="1" s="1"/>
  <c r="BH20" i="1"/>
  <c r="AC20" i="1"/>
  <c r="AD20" i="1" s="1"/>
  <c r="BH19" i="1"/>
  <c r="AC19" i="1"/>
  <c r="AD19" i="1" s="1"/>
  <c r="BH18" i="1"/>
  <c r="AC18" i="1"/>
  <c r="AD18" i="1" s="1"/>
  <c r="BH17" i="1"/>
  <c r="AC17" i="1"/>
  <c r="AD17" i="1" s="1"/>
  <c r="BH16" i="1"/>
  <c r="AC16" i="1"/>
  <c r="AD16" i="1" s="1"/>
  <c r="BH15" i="1"/>
  <c r="AC15" i="1"/>
  <c r="AD15" i="1" s="1"/>
  <c r="BH14" i="1"/>
  <c r="AC14" i="1"/>
  <c r="AD14" i="1" s="1"/>
  <c r="BH13" i="1"/>
  <c r="AC13" i="1"/>
  <c r="AD13" i="1" s="1"/>
  <c r="BH73" i="1"/>
  <c r="E8" i="1"/>
  <c r="F8" i="1" s="1"/>
  <c r="G8" i="1" s="1"/>
  <c r="H8" i="1" s="1"/>
  <c r="J8" i="1" s="1"/>
  <c r="K8" i="1" s="1"/>
  <c r="L8" i="1" s="1"/>
  <c r="M8" i="1" s="1"/>
  <c r="N8" i="1" s="1"/>
  <c r="O8" i="1" s="1"/>
  <c r="P8" i="1" s="1"/>
  <c r="Q8" i="1" s="1"/>
  <c r="R8" i="1" s="1"/>
  <c r="W11" i="1"/>
  <c r="V94" i="1"/>
  <c r="V88" i="1"/>
  <c r="V93" i="1"/>
  <c r="V87" i="1"/>
  <c r="V95" i="1"/>
  <c r="V90" i="1"/>
  <c r="V91" i="1"/>
  <c r="V92" i="1"/>
  <c r="V86" i="1"/>
  <c r="V89" i="1"/>
  <c r="V85" i="1"/>
  <c r="W8" i="1" l="1"/>
  <c r="AA8" i="1" s="1"/>
  <c r="AC8" i="1" s="1"/>
  <c r="AD8" i="1" s="1"/>
  <c r="AE8" i="1" s="1"/>
  <c r="AH8" i="1" s="1"/>
  <c r="AR8" i="1" s="1"/>
  <c r="AS8" i="1" s="1"/>
  <c r="AT8" i="1" s="1"/>
  <c r="AV8" i="1" s="1"/>
  <c r="BG8" i="1" s="1"/>
  <c r="BH8" i="1" s="1"/>
  <c r="BK8" i="1" s="1"/>
  <c r="BM8" i="1" s="1"/>
  <c r="BV8" i="1" s="1"/>
  <c r="BW8" i="1" s="1"/>
  <c r="C7" i="9"/>
  <c r="V96" i="1"/>
  <c r="E9" i="9" l="1"/>
  <c r="C6" i="9"/>
  <c r="C8" i="9" s="1"/>
  <c r="D6" i="9"/>
  <c r="D8" i="9" s="1"/>
  <c r="D9" i="9"/>
  <c r="D11" i="9" s="1"/>
  <c r="E11" i="9" l="1"/>
  <c r="C9" i="9" l="1"/>
  <c r="C10" i="9" l="1"/>
  <c r="C11" i="9" l="1"/>
  <c r="P69" i="1" l="1"/>
  <c r="Y66" i="10"/>
  <c r="P53" i="1"/>
  <c r="Y50" i="10"/>
  <c r="P37" i="1"/>
  <c r="Y34" i="10"/>
  <c r="P21" i="1"/>
  <c r="Y18" i="10"/>
  <c r="P44" i="1"/>
  <c r="Y41" i="10"/>
  <c r="P28" i="1"/>
  <c r="Y25" i="10"/>
  <c r="P71" i="1"/>
  <c r="Y68" i="10"/>
  <c r="P55" i="1"/>
  <c r="P39" i="1"/>
  <c r="Y36" i="10"/>
  <c r="P23" i="1"/>
  <c r="Y20" i="10"/>
  <c r="P15" i="1"/>
  <c r="Y12" i="10"/>
  <c r="P66" i="1"/>
  <c r="Y63" i="10"/>
  <c r="Q46" i="1"/>
  <c r="BH46" i="1" s="1"/>
  <c r="Y43" i="10"/>
  <c r="P34" i="1"/>
  <c r="Y31" i="10"/>
  <c r="P80" i="1"/>
  <c r="Y77" i="10"/>
  <c r="P64" i="1"/>
  <c r="Y61" i="10"/>
  <c r="P40" i="1"/>
  <c r="Y37" i="10"/>
  <c r="P20" i="1"/>
  <c r="Y17" i="10"/>
  <c r="P35" i="1"/>
  <c r="Y32" i="10"/>
  <c r="P73" i="1"/>
  <c r="Y70" i="10"/>
  <c r="P57" i="1"/>
  <c r="Y54" i="10"/>
  <c r="P41" i="1"/>
  <c r="Y38" i="10"/>
  <c r="P25" i="1"/>
  <c r="Q52" i="1"/>
  <c r="BH52" i="1" s="1"/>
  <c r="Y49" i="10"/>
  <c r="P79" i="1"/>
  <c r="Y76" i="10"/>
  <c r="Q47" i="1"/>
  <c r="BH47" i="1" s="1"/>
  <c r="Y44" i="10"/>
  <c r="P19" i="1"/>
  <c r="Y16" i="10"/>
  <c r="P54" i="1"/>
  <c r="P26" i="1"/>
  <c r="Y23" i="10"/>
  <c r="P76" i="1"/>
  <c r="Y73" i="10"/>
  <c r="P60" i="1"/>
  <c r="Y57" i="10"/>
  <c r="P32" i="1"/>
  <c r="Y29" i="10"/>
  <c r="P75" i="1"/>
  <c r="Y72" i="10"/>
  <c r="P59" i="1"/>
  <c r="Y56" i="10"/>
  <c r="P43" i="1"/>
  <c r="AS43" i="1" s="1"/>
  <c r="Y40" i="10"/>
  <c r="P70" i="1"/>
  <c r="Y67" i="10"/>
  <c r="P58" i="1"/>
  <c r="Y55" i="10"/>
  <c r="P42" i="1"/>
  <c r="Y39" i="10"/>
  <c r="P22" i="1"/>
  <c r="Y19" i="10"/>
  <c r="P77" i="1"/>
  <c r="Y74" i="10"/>
  <c r="P61" i="1"/>
  <c r="Y58" i="10"/>
  <c r="P45" i="1"/>
  <c r="Y42" i="10"/>
  <c r="P29" i="1"/>
  <c r="Y26" i="10"/>
  <c r="P13" i="1"/>
  <c r="C8" i="10"/>
  <c r="P16" i="1"/>
  <c r="Y13" i="10"/>
  <c r="P18" i="1"/>
  <c r="Y15" i="10"/>
  <c r="P72" i="1"/>
  <c r="Y69" i="10"/>
  <c r="P56" i="1"/>
  <c r="Y53" i="10"/>
  <c r="P67" i="1"/>
  <c r="Y64" i="10"/>
  <c r="P51" i="1"/>
  <c r="AS51" i="1" s="1"/>
  <c r="Y48" i="10"/>
  <c r="P78" i="1"/>
  <c r="Y75" i="10"/>
  <c r="P62" i="1"/>
  <c r="P50" i="1"/>
  <c r="Y47" i="10"/>
  <c r="P30" i="1"/>
  <c r="Y27" i="10"/>
  <c r="P81" i="1"/>
  <c r="Y78" i="10"/>
  <c r="Q65" i="1"/>
  <c r="BH65" i="1" s="1"/>
  <c r="Y62" i="10"/>
  <c r="P49" i="1"/>
  <c r="Y46" i="10"/>
  <c r="P33" i="1"/>
  <c r="P17" i="1"/>
  <c r="Y14" i="10"/>
  <c r="P36" i="1"/>
  <c r="Y33" i="10"/>
  <c r="P24" i="1"/>
  <c r="P63" i="1"/>
  <c r="Y60" i="10"/>
  <c r="P31" i="1"/>
  <c r="Y28" i="10"/>
  <c r="P74" i="1"/>
  <c r="Y71" i="10"/>
  <c r="P38" i="1"/>
  <c r="Y35" i="10"/>
  <c r="P14" i="1"/>
  <c r="P68" i="1"/>
  <c r="Y65" i="10"/>
  <c r="Q48" i="1"/>
  <c r="Y45" i="10"/>
  <c r="P27" i="1"/>
  <c r="Y24" i="10"/>
  <c r="AS68" i="1" l="1"/>
  <c r="R68" i="1"/>
  <c r="AS17" i="1"/>
  <c r="R17" i="1"/>
  <c r="AS78" i="1"/>
  <c r="R78" i="1"/>
  <c r="AS45" i="1"/>
  <c r="R45" i="1"/>
  <c r="AS42" i="1"/>
  <c r="R42" i="1"/>
  <c r="AS76" i="1"/>
  <c r="R76" i="1"/>
  <c r="AS20" i="1"/>
  <c r="R20" i="1"/>
  <c r="AS34" i="1"/>
  <c r="R34" i="1"/>
  <c r="AS28" i="1"/>
  <c r="R28" i="1"/>
  <c r="R48" i="1"/>
  <c r="AS36" i="1"/>
  <c r="R36" i="1"/>
  <c r="AB8" i="10"/>
  <c r="R43" i="1"/>
  <c r="AS60" i="1"/>
  <c r="R60" i="1"/>
  <c r="AS19" i="1"/>
  <c r="R19" i="1"/>
  <c r="AS25" i="1"/>
  <c r="R25" i="1"/>
  <c r="AS35" i="1"/>
  <c r="R35" i="1"/>
  <c r="AS80" i="1"/>
  <c r="R80" i="1"/>
  <c r="AS15" i="1"/>
  <c r="R15" i="1"/>
  <c r="AS71" i="1"/>
  <c r="R71" i="1"/>
  <c r="AS37" i="1"/>
  <c r="R37" i="1"/>
  <c r="AS27" i="1"/>
  <c r="R27" i="1"/>
  <c r="AS38" i="1"/>
  <c r="R38" i="1"/>
  <c r="R24" i="1"/>
  <c r="R49" i="1"/>
  <c r="AS50" i="1"/>
  <c r="R50" i="1"/>
  <c r="AS67" i="1"/>
  <c r="R67" i="1"/>
  <c r="AS16" i="1"/>
  <c r="R16" i="1"/>
  <c r="R13" i="1"/>
  <c r="AS13" i="1"/>
  <c r="AS77" i="1"/>
  <c r="R77" i="1"/>
  <c r="AS70" i="1"/>
  <c r="R70" i="1"/>
  <c r="AS32" i="1"/>
  <c r="R32" i="1"/>
  <c r="R54" i="1"/>
  <c r="R52" i="1"/>
  <c r="AS73" i="1"/>
  <c r="R73" i="1"/>
  <c r="AS64" i="1"/>
  <c r="R64" i="1"/>
  <c r="AS66" i="1"/>
  <c r="R66" i="1"/>
  <c r="R55" i="1"/>
  <c r="AS21" i="1"/>
  <c r="R21" i="1"/>
  <c r="AS31" i="1"/>
  <c r="R31" i="1"/>
  <c r="AS81" i="1"/>
  <c r="R81" i="1"/>
  <c r="AS72" i="1"/>
  <c r="R72" i="1"/>
  <c r="AS59" i="1"/>
  <c r="R59" i="1"/>
  <c r="R47" i="1"/>
  <c r="AS41" i="1"/>
  <c r="R41" i="1"/>
  <c r="AS23" i="1"/>
  <c r="R23" i="1"/>
  <c r="AS53" i="1"/>
  <c r="R53" i="1"/>
  <c r="AS74" i="1"/>
  <c r="R74" i="1"/>
  <c r="R65" i="1"/>
  <c r="BW65" i="1" s="1"/>
  <c r="R62" i="1"/>
  <c r="AS56" i="1"/>
  <c r="R56" i="1"/>
  <c r="AS29" i="1"/>
  <c r="R29" i="1"/>
  <c r="AS22" i="1"/>
  <c r="R22" i="1"/>
  <c r="R14" i="1"/>
  <c r="AS63" i="1"/>
  <c r="R63" i="1"/>
  <c r="R33" i="1"/>
  <c r="AS30" i="1"/>
  <c r="R30" i="1"/>
  <c r="AS18" i="1"/>
  <c r="R18" i="1"/>
  <c r="AS61" i="1"/>
  <c r="R61" i="1"/>
  <c r="AS58" i="1"/>
  <c r="R58" i="1"/>
  <c r="AS75" i="1"/>
  <c r="R75" i="1"/>
  <c r="AS26" i="1"/>
  <c r="R26" i="1"/>
  <c r="AS79" i="1"/>
  <c r="R79" i="1"/>
  <c r="AS57" i="1"/>
  <c r="R57" i="1"/>
  <c r="AS40" i="1"/>
  <c r="R40" i="1"/>
  <c r="R46" i="1"/>
  <c r="AS39" i="1"/>
  <c r="R39" i="1"/>
  <c r="AS44" i="1"/>
  <c r="R44" i="1"/>
  <c r="AS69" i="1"/>
  <c r="R69" i="1"/>
  <c r="BW13" i="1" l="1"/>
  <c r="BW34" i="1"/>
  <c r="BW45" i="1"/>
  <c r="BW44" i="1"/>
  <c r="BW57" i="1"/>
  <c r="BW58" i="1"/>
  <c r="BW23" i="1"/>
  <c r="BW72" i="1"/>
  <c r="BW64" i="1"/>
  <c r="BW32" i="1"/>
  <c r="BW16" i="1"/>
  <c r="BW27" i="1"/>
  <c r="BW36" i="1"/>
  <c r="BW28" i="1"/>
  <c r="BW20" i="1"/>
  <c r="BW42" i="1"/>
  <c r="BW78" i="1"/>
  <c r="BW68" i="1"/>
  <c r="BW48" i="1"/>
  <c r="BW76" i="1"/>
  <c r="BW17" i="1"/>
  <c r="BW46" i="1"/>
  <c r="BW26" i="1"/>
  <c r="BW18" i="1"/>
  <c r="BW29" i="1"/>
  <c r="BW74" i="1"/>
  <c r="BW47" i="1"/>
  <c r="BW31" i="1"/>
  <c r="BW52" i="1"/>
  <c r="BW77" i="1"/>
  <c r="BW50" i="1"/>
  <c r="BW71" i="1"/>
  <c r="BW80" i="1"/>
  <c r="BW25" i="1"/>
  <c r="BW60" i="1"/>
  <c r="BW69" i="1"/>
  <c r="BW39" i="1"/>
  <c r="BW40" i="1"/>
  <c r="BW79" i="1"/>
  <c r="BW75" i="1"/>
  <c r="BW61" i="1"/>
  <c r="BW30" i="1"/>
  <c r="BW63" i="1"/>
  <c r="BW22" i="1"/>
  <c r="BW56" i="1"/>
  <c r="BW53" i="1"/>
  <c r="BW41" i="1"/>
  <c r="BW59" i="1"/>
  <c r="BW81" i="1"/>
  <c r="BW21" i="1"/>
  <c r="BW66" i="1"/>
  <c r="BW73" i="1"/>
  <c r="BW70" i="1"/>
  <c r="BW67" i="1"/>
  <c r="BW49" i="1"/>
  <c r="BW38" i="1"/>
  <c r="BW37" i="1"/>
  <c r="BW15" i="1"/>
  <c r="BW35" i="1"/>
  <c r="BW19" i="1"/>
  <c r="BW43" i="1"/>
  <c r="AQ30" i="10" l="1"/>
  <c r="AQ11" i="10"/>
  <c r="AQ59" i="10"/>
  <c r="AQ51" i="10"/>
  <c r="AQ52" i="10"/>
  <c r="L377" i="4"/>
  <c r="L398" i="4"/>
  <c r="X30" i="10"/>
  <c r="Y30" i="10" s="1"/>
  <c r="L399" i="4"/>
  <c r="M399" i="4" s="1"/>
  <c r="Q399" i="4" s="1"/>
  <c r="L368" i="4"/>
  <c r="AQ21" i="10"/>
  <c r="L358" i="4"/>
  <c r="X52" i="10"/>
  <c r="Y52" i="10" s="1"/>
  <c r="X51" i="10"/>
  <c r="Y51" i="10" s="1"/>
  <c r="X59" i="10"/>
  <c r="Y59" i="10" s="1"/>
  <c r="L406" i="4"/>
  <c r="AR33" i="1" l="1"/>
  <c r="AS33" i="1" s="1"/>
  <c r="L330" i="4"/>
  <c r="L329" i="4"/>
  <c r="X11" i="10"/>
  <c r="Y11" i="10" s="1"/>
  <c r="P406" i="4"/>
  <c r="M406" i="4"/>
  <c r="Q406" i="4" s="1"/>
  <c r="M377" i="4"/>
  <c r="Q377" i="4" s="1"/>
  <c r="P377" i="4"/>
  <c r="AR24" i="1"/>
  <c r="AS24" i="1" s="1"/>
  <c r="P398" i="4"/>
  <c r="M398" i="4"/>
  <c r="Q398" i="4" s="1"/>
  <c r="P358" i="4"/>
  <c r="M358" i="4"/>
  <c r="Q358" i="4" s="1"/>
  <c r="V55" i="1"/>
  <c r="M368" i="4"/>
  <c r="Q368" i="4" s="1"/>
  <c r="P368" i="4"/>
  <c r="AR14" i="1"/>
  <c r="AS14" i="1" s="1"/>
  <c r="X21" i="10"/>
  <c r="Y21" i="10" s="1"/>
  <c r="P399" i="4"/>
  <c r="BV33" i="1" l="1"/>
  <c r="BW33" i="1" s="1"/>
  <c r="BV55" i="1"/>
  <c r="BW55" i="1" s="1"/>
  <c r="L308" i="4"/>
  <c r="P308" i="4" s="1"/>
  <c r="BV54" i="1"/>
  <c r="BW54" i="1" s="1"/>
  <c r="AR55" i="1"/>
  <c r="AS55" i="1" s="1"/>
  <c r="V54" i="1"/>
  <c r="AR54" i="1"/>
  <c r="AS54" i="1" s="1"/>
  <c r="V33" i="1"/>
  <c r="L299" i="4"/>
  <c r="V24" i="1"/>
  <c r="BV24" i="1"/>
  <c r="BW24" i="1" s="1"/>
  <c r="AR62" i="1"/>
  <c r="AS62" i="1" s="1"/>
  <c r="M330" i="4"/>
  <c r="Q330" i="4" s="1"/>
  <c r="P330" i="4"/>
  <c r="V14" i="1"/>
  <c r="L289" i="4"/>
  <c r="BV14" i="1"/>
  <c r="P329" i="4"/>
  <c r="M329" i="4"/>
  <c r="Q329" i="4" s="1"/>
  <c r="M308" i="4"/>
  <c r="Q308" i="4" s="1"/>
  <c r="L10" i="4" l="1"/>
  <c r="BW14" i="1"/>
  <c r="L337" i="4"/>
  <c r="BV62" i="1"/>
  <c r="V62" i="1"/>
  <c r="P289" i="4"/>
  <c r="M289" i="4"/>
  <c r="P299" i="4"/>
  <c r="M299" i="4"/>
  <c r="Q299" i="4" s="1"/>
  <c r="BW62" i="1" l="1"/>
  <c r="BV82" i="1"/>
  <c r="P10" i="4"/>
  <c r="Q289" i="4"/>
  <c r="Q10" i="4" s="1"/>
  <c r="P337" i="4"/>
  <c r="M337" i="4"/>
  <c r="Q337" i="4" s="1"/>
  <c r="AN8" i="10"/>
  <c r="AN6" i="10" s="1"/>
  <c r="X22" i="10"/>
  <c r="M10" i="4" l="1"/>
  <c r="U10" i="1"/>
  <c r="V25" i="1"/>
  <c r="Y22" i="10"/>
  <c r="AQ22" i="10"/>
  <c r="AL10" i="10"/>
  <c r="AL8" i="10" s="1"/>
  <c r="AJ7" i="10" l="1"/>
  <c r="AL7" i="10"/>
  <c r="AL6" i="10" s="1"/>
  <c r="P8" i="10" l="1"/>
  <c r="X10" i="10"/>
  <c r="X8" i="10" s="1"/>
  <c r="BQ13" i="1"/>
  <c r="AK10" i="10"/>
  <c r="AK8" i="10" s="1"/>
  <c r="AO3" i="10" l="1"/>
  <c r="AO4" i="10" s="1"/>
  <c r="AP4" i="10"/>
  <c r="L564" i="4"/>
  <c r="BQ82" i="1"/>
  <c r="T10" i="1"/>
  <c r="S13" i="1"/>
  <c r="S10" i="1" s="1"/>
  <c r="S6" i="1" s="1"/>
  <c r="AP3" i="10"/>
  <c r="AI7" i="10"/>
  <c r="Y10" i="10"/>
  <c r="AQ10" i="10"/>
  <c r="AQ8" i="10" s="1"/>
  <c r="P564" i="4" l="1"/>
  <c r="M564" i="4"/>
  <c r="Q564" i="4" s="1"/>
  <c r="V13" i="1"/>
  <c r="V10" i="1" s="1"/>
  <c r="P1" i="10"/>
</calcChain>
</file>

<file path=xl/sharedStrings.xml><?xml version="1.0" encoding="utf-8"?>
<sst xmlns="http://schemas.openxmlformats.org/spreadsheetml/2006/main" count="6126" uniqueCount="251">
  <si>
    <t>INSTRUCCIONES GENERALES:</t>
  </si>
  <si>
    <t>OBJETIVO: El Plan Programático y Presupuestal - PPP  es un  anexo del convenio interadministrativo  tiene como objetivo relacionar los productos convenidos para su operación con las Subredes Integradas de Servicios de Salud,  que dependen de las acciones establecidas en los anexos  operativos (lineamientos) y en la matriz de costos de los convenios para la ejecución de las acciones de la  Gestión de la Salud Pública - GSP y las intervenciones del Plan de Salud Pública de Intervenciones Colectivas - PSPIC; para su diligenciamiento se requiere tener en cuenta lo siguiente:</t>
  </si>
  <si>
    <t>CONTENIDO DEL PPP</t>
  </si>
  <si>
    <r>
      <t xml:space="preserve">1. Subred Integrada de Servicio de Salud: </t>
    </r>
    <r>
      <rPr>
        <sz val="11"/>
        <rFont val="Calibri"/>
        <family val="2"/>
        <scheme val="minor"/>
      </rPr>
      <t>Se debe describir a que Subred pertenece.</t>
    </r>
  </si>
  <si>
    <r>
      <t xml:space="preserve">2. Convenio No:  </t>
    </r>
    <r>
      <rPr>
        <sz val="11"/>
        <rFont val="Calibri"/>
        <family val="2"/>
        <scheme val="minor"/>
      </rPr>
      <t>Ingrese el numero vigente del convenio interadministrativo celebrado con la Subred.</t>
    </r>
  </si>
  <si>
    <r>
      <t xml:space="preserve">3. COMPONENTE DE SALUD PUBLICA : </t>
    </r>
    <r>
      <rPr>
        <sz val="11"/>
        <rFont val="Calibri"/>
        <family val="2"/>
        <scheme val="minor"/>
      </rPr>
      <t xml:space="preserve">Corresponde a los componentes descritos en las normas y/o resoluciones vigentes </t>
    </r>
  </si>
  <si>
    <r>
      <t xml:space="preserve">4. LINEAS OPERATIVAS DEL MODELO TERRITORIAL EN SALUD: </t>
    </r>
    <r>
      <rPr>
        <sz val="11"/>
        <rFont val="Calibri"/>
        <family val="2"/>
        <scheme val="minor"/>
      </rPr>
      <t>Corresponde a las líneas operativas que describe el modelo territorial vigente y que da respuesta a la operación de salud pública</t>
    </r>
    <r>
      <rPr>
        <b/>
        <sz val="11"/>
        <rFont val="Calibri"/>
        <family val="2"/>
        <scheme val="minor"/>
      </rPr>
      <t>.</t>
    </r>
  </si>
  <si>
    <r>
      <t xml:space="preserve">5. ENTORNO CUIDADOR - PROCESO: </t>
    </r>
    <r>
      <rPr>
        <sz val="11"/>
        <rFont val="Calibri"/>
        <family val="2"/>
        <scheme val="minor"/>
      </rPr>
      <t>Corresponde a las áreas en la que estan distribuidas las acciones del GSP-PSPIC, por de estas se da respuesta a la operación de salud pública.</t>
    </r>
  </si>
  <si>
    <r>
      <t xml:space="preserve">6. ITER- ACCION INTEGRAL E INTEGRADA : </t>
    </r>
    <r>
      <rPr>
        <sz val="11"/>
        <rFont val="Calibri"/>
        <family val="2"/>
        <scheme val="minor"/>
      </rPr>
      <t>Es una denominación que agrupa varios  productos de acuerdo a las mismas caracteristicas.</t>
    </r>
  </si>
  <si>
    <r>
      <t xml:space="preserve">7. CODIGO ACTIVIDAD EN PPP Y LINEAMIENTO: </t>
    </r>
    <r>
      <rPr>
        <sz val="11"/>
        <rFont val="Calibri"/>
        <family val="2"/>
        <scheme val="minor"/>
      </rPr>
      <t xml:space="preserve">Corresponde al número consecutivo que se otorga a producto dependiendo la cantidad, este debe coincidir con los demás anexos del mismo convenios o contrato. </t>
    </r>
  </si>
  <si>
    <r>
      <t xml:space="preserve">8. PRODUCTO: </t>
    </r>
    <r>
      <rPr>
        <sz val="11"/>
        <rFont val="Calibri"/>
        <family val="2"/>
        <scheme val="minor"/>
      </rPr>
      <t>Corresponde a una breve descripción los productos contratados por medio de los convenios del GSP-PSPIC, los cuales estan descritos en los otros anexos de los convenios y en la matriz de costos.</t>
    </r>
  </si>
  <si>
    <r>
      <t xml:space="preserve">9. UNIDAD DE MEDIDA: </t>
    </r>
    <r>
      <rPr>
        <sz val="11"/>
        <rFont val="Calibri"/>
        <family val="2"/>
        <scheme val="minor"/>
      </rPr>
      <t xml:space="preserve"> Es una descripción y especificación de unidad de medida que da cuenta a las metas fisica de productos que sean por proceso o por demanda, que se tienen en cuenta en el reporte de ejecución mensual de los productos</t>
    </r>
  </si>
  <si>
    <r>
      <t xml:space="preserve">10. NIVEL DE OPERACIÓN: </t>
    </r>
    <r>
      <rPr>
        <sz val="11"/>
        <rFont val="Calibri"/>
        <family val="2"/>
        <scheme val="minor"/>
      </rPr>
      <t>Corresponde a una clasificación de acciones según donde se desarrollan (Local, Subred, Distrito)</t>
    </r>
  </si>
  <si>
    <r>
      <t xml:space="preserve">11. VALOR UNITARIO: </t>
    </r>
    <r>
      <rPr>
        <sz val="11"/>
        <rFont val="Calibri"/>
        <family val="2"/>
        <scheme val="minor"/>
      </rPr>
      <t>Corresponde al valor que se otorga despues del proceso de costeo de cada producto se tiene en cuenta la unidad de medida</t>
    </r>
    <r>
      <rPr>
        <b/>
        <sz val="11"/>
        <rFont val="Calibri"/>
        <family val="2"/>
        <scheme val="minor"/>
      </rPr>
      <t xml:space="preserve"> </t>
    </r>
    <r>
      <rPr>
        <sz val="11"/>
        <rFont val="Calibri"/>
        <family val="2"/>
        <scheme val="minor"/>
      </rPr>
      <t>para su asignación</t>
    </r>
  </si>
  <si>
    <r>
      <t xml:space="preserve">12 - 19. Localidad: </t>
    </r>
    <r>
      <rPr>
        <sz val="11"/>
        <rFont val="Calibri"/>
        <family val="2"/>
        <scheme val="minor"/>
      </rPr>
      <t>Estas columnas contienen la metas asignadas para desarrollar, se requiere registrar el nombre de la localidad a la que pertenece el producto a ejecutar. Tambien indicar si pertenecen a acciones de nivel local  y  Distrito.</t>
    </r>
  </si>
  <si>
    <t>20.. TOTAL META PROGRAMADA: Sumatoria de la meta XXXXXXXXXXXXXXXXXXXXXXXX</t>
  </si>
  <si>
    <r>
      <t xml:space="preserve">21. COSTO TOTAL: </t>
    </r>
    <r>
      <rPr>
        <sz val="11"/>
        <rFont val="Calibri"/>
        <family val="2"/>
        <scheme val="minor"/>
      </rPr>
      <t xml:space="preserve">Esta columna es el calculo de VALOR UNITARIO SEGUIMIENTO FINANCIERO y las metas asignadas que permiten identificar el recurso total para la operación de los convenios del GSP-PSPIC </t>
    </r>
  </si>
  <si>
    <t>Esta sección es una tabla consolidada permite clasificar los valores totales de acuerdo al ENTORNOS CUIDADOR/PROCESO</t>
  </si>
  <si>
    <r>
      <rPr>
        <b/>
        <sz val="12"/>
        <rFont val="Calibri"/>
        <family val="2"/>
        <scheme val="minor"/>
      </rPr>
      <t>NOTA:</t>
    </r>
    <r>
      <rPr>
        <sz val="12"/>
        <rFont val="Calibri"/>
        <family val="2"/>
        <scheme val="minor"/>
      </rPr>
      <t xml:space="preserve"> ------------------------------------------</t>
    </r>
  </si>
  <si>
    <t>Corresponde a una sección para registrar aspectos importantes del convenio a suscribir respecto al PPP</t>
  </si>
  <si>
    <t xml:space="preserve">GESTIÓN EN SALUD PÚBLICA 
SUBSECRETARIA DE SALUD Y ASEGURAMIENTO
SISTEMA DE GESTIÓN
CONTROL DOCUMENTAL
</t>
  </si>
  <si>
    <t xml:space="preserve">PLAN PROGRAMATICO Y PRESUPUESTAL </t>
  </si>
  <si>
    <t>Código:</t>
  </si>
  <si>
    <t xml:space="preserve"> Controlado no codificado </t>
  </si>
  <si>
    <t>Versión:</t>
  </si>
  <si>
    <t xml:space="preserve"> </t>
  </si>
  <si>
    <t>SUBTOTALES</t>
  </si>
  <si>
    <t>CENTRO ORIENTE</t>
  </si>
  <si>
    <t xml:space="preserve">2. Convenio No: </t>
  </si>
  <si>
    <t>J</t>
  </si>
  <si>
    <t>L</t>
  </si>
  <si>
    <t>M</t>
  </si>
  <si>
    <t>O</t>
  </si>
  <si>
    <t>P</t>
  </si>
  <si>
    <t>Q</t>
  </si>
  <si>
    <t>S</t>
  </si>
  <si>
    <t>T</t>
  </si>
  <si>
    <t>V</t>
  </si>
  <si>
    <t>SUBRED</t>
  </si>
  <si>
    <t>DISTRITO</t>
  </si>
  <si>
    <t>META TOTAL PROGRAMADA</t>
  </si>
  <si>
    <t>PILAR DEL MODELO</t>
  </si>
  <si>
    <t>CAPA</t>
  </si>
  <si>
    <t>7. CODIGO ACTIVIDAD EN PPP Y LINEAMIENTO</t>
  </si>
  <si>
    <t>8. PRODUCTO</t>
  </si>
  <si>
    <t>9. UNIDAD DE MEDIDA</t>
  </si>
  <si>
    <t>10. NIVEL DE OPERACIÓN</t>
  </si>
  <si>
    <t>11. VALOR UNITARIO</t>
  </si>
  <si>
    <t>VALOR UNITARIO INDEXADO</t>
  </si>
  <si>
    <t>TOTAL META PROGRAMADA</t>
  </si>
  <si>
    <t>21. VALOR INICIAL VIGENCIA 2024</t>
  </si>
  <si>
    <t>22. VALOR INICIAL VIGENCIA 2025 INDEXADO</t>
  </si>
  <si>
    <t>23, VALOR DE LA ADICIÓN</t>
  </si>
  <si>
    <t>24. VALOR TOTAL DEL CONVENIO</t>
  </si>
  <si>
    <t xml:space="preserve">Diciembre /2024 </t>
  </si>
  <si>
    <t>Enero/2025 (1)</t>
  </si>
  <si>
    <t>Enero/2025 (2)</t>
  </si>
  <si>
    <t xml:space="preserve">Febrero/2025 </t>
  </si>
  <si>
    <t xml:space="preserve">Marzo/2025 </t>
  </si>
  <si>
    <t xml:space="preserve">Abril/2025 </t>
  </si>
  <si>
    <t>Meta Total</t>
  </si>
  <si>
    <t>Diferencia Sin programar</t>
  </si>
  <si>
    <t>Marzo /2025</t>
  </si>
  <si>
    <t>Abril  /2025</t>
  </si>
  <si>
    <t>abril redistribución 2024</t>
  </si>
  <si>
    <t>Mayo reprogramación Abril 2025</t>
  </si>
  <si>
    <t>Mayo redistribución 2024</t>
  </si>
  <si>
    <t>Mayo redistribución 2025</t>
  </si>
  <si>
    <t>Junio redistribución 2025</t>
  </si>
  <si>
    <t>Junio adición 2025</t>
  </si>
  <si>
    <t>Julio adición 2025</t>
  </si>
  <si>
    <t>Mayo redistribucióon 2024</t>
  </si>
  <si>
    <t>Mayo redistribucióon 2025</t>
  </si>
  <si>
    <t>Junio redistribucióon 2025</t>
  </si>
  <si>
    <t>Gestión Integral del Riesgo</t>
  </si>
  <si>
    <t>Gestión Extramural</t>
  </si>
  <si>
    <t>Avanzada para el abordaje territorial</t>
  </si>
  <si>
    <t xml:space="preserve">Avance mensual al plan de acción </t>
  </si>
  <si>
    <t>Subred</t>
  </si>
  <si>
    <t>Abordaje Territorial</t>
  </si>
  <si>
    <t>Familia</t>
  </si>
  <si>
    <t>Abordaje Territorial en Zonas de Ruralidad Cercana</t>
  </si>
  <si>
    <t>Plan de Cuidado Familiar - Cuidado y Bienestar</t>
  </si>
  <si>
    <t>Sesión de abordaje familiar</t>
  </si>
  <si>
    <t>Plan de Cuidado Familiar - Bienestar Emocional</t>
  </si>
  <si>
    <t>Plan de Cuidado Familiar con enfoque en Salud Mental</t>
  </si>
  <si>
    <t>Plan de Cuidado Familiar - Seguridad Alimentaria y Nutricional</t>
  </si>
  <si>
    <t>Plan de Cuidado Familiar - RBC para el bienestar de población con discapacidad y sus cuidadores</t>
  </si>
  <si>
    <t>Plan de Cuidado Familiar - RBC para la ruta de inclusión de población con discapacidad</t>
  </si>
  <si>
    <t>Plan de Cuidado Familiar - Salud Bucal</t>
  </si>
  <si>
    <t>Plan de Cuidado Familiar con enfoque en Vivienda Saludable</t>
  </si>
  <si>
    <t>Plan de Cuidado Individual - Medicina General</t>
  </si>
  <si>
    <t>Sesión individual</t>
  </si>
  <si>
    <t>Plan de Cuidado Individual - Medicina General - Ruralidad cercana</t>
  </si>
  <si>
    <t>Plan de Cuidado Individual - Enfermería</t>
  </si>
  <si>
    <t>Plan de Cuidado Individual - Enfermería - Pruebas Rápidas y Administración de tratamiento</t>
  </si>
  <si>
    <t>Plan de Cuidado Individual - Psicología</t>
  </si>
  <si>
    <t>Plan de Cuidado Individual - Nutrición</t>
  </si>
  <si>
    <t>Plan de Cuidado Individual - Mas Bienestar para la persona cuidadora</t>
  </si>
  <si>
    <t>Plan de Cuidado Individual - Vacunación Extramural</t>
  </si>
  <si>
    <t>Plan de Cuidado Familiar en Zonas de Ruralidad Cercana</t>
  </si>
  <si>
    <t>Grupos de Familias para el Bienestar por Medicina General</t>
  </si>
  <si>
    <t>Grupos de Familias para el Bienestar en Ruralidad Cercana</t>
  </si>
  <si>
    <t>Grupos de Familias para el Bienestar en Salud Mental</t>
  </si>
  <si>
    <t>Grupos de Familias para el Bienestar Emocional</t>
  </si>
  <si>
    <t>Grupos de Familias para el Bienestar y Seguridad Alimentaria y Nutricional</t>
  </si>
  <si>
    <t>Grupos de Familias para el Bienestar de cuidadores y personas con discapacidad.</t>
  </si>
  <si>
    <t>Grupos de Familias para el Bienestar en Salud Bucal</t>
  </si>
  <si>
    <t>Grupos de Familias para el Bienestar en salud ambiental</t>
  </si>
  <si>
    <t xml:space="preserve">Grupos de Familias para el Bienestar y la inclusión </t>
  </si>
  <si>
    <t>Grupos de Familias para el Bienestar por Medicina General - Ruralidad cercana</t>
  </si>
  <si>
    <t>Plan de Cuidado Familiar con Familias Étnicas - Afrodescendientes</t>
  </si>
  <si>
    <t>Sesión de abordaje familiar - Familias  Afrodescendientes</t>
  </si>
  <si>
    <t>Acciones Colectivas Diferenciales con familias étnicas – Afrodescendiente</t>
  </si>
  <si>
    <t xml:space="preserve">Sesiones de acciones colectivas </t>
  </si>
  <si>
    <t>Acciones Propias de medicina ancestral – Afrodescendiente.</t>
  </si>
  <si>
    <t xml:space="preserve">Jornadas de medicina ancestral </t>
  </si>
  <si>
    <t>Plan de Cuidado Familiar con Familias Étnicas - Palenqueros</t>
  </si>
  <si>
    <t xml:space="preserve">Sesión de abordaje familiar - familias palenqueras </t>
  </si>
  <si>
    <t xml:space="preserve">Distrito </t>
  </si>
  <si>
    <t>Acciones Colectivas Diferenciales con familias étnicas – Palenqueros</t>
  </si>
  <si>
    <t>Acciones Propias de medicina ancestral – Palenqueros.</t>
  </si>
  <si>
    <t>Gestión Integral del riesgo en familias indígenas embera  - Subred Centro Oriente</t>
  </si>
  <si>
    <t>Gestión Integral del riesgo en familias indígenas embera - Subred Norte</t>
  </si>
  <si>
    <t>Gestión Integral del riesgo en familias indígenas Wounaan - Subred Sur</t>
  </si>
  <si>
    <t>Gestión del riesgo en salud para las familias con pertenencia Rrom Gitano - Subred Sur Occidente</t>
  </si>
  <si>
    <t>Insumos de medicina ancestral</t>
  </si>
  <si>
    <t>Comité de Cuidado_Perfiles Técnico 1_Técnicos en salud y ciencias ambientales</t>
  </si>
  <si>
    <t>Comité de Cuidado_Profesionales de medicina</t>
  </si>
  <si>
    <t>Comité de Cuidado_Profesionales de planes de cuidado</t>
  </si>
  <si>
    <t>Comité de Cuidado_Profesionales especializados de planes de cuidado</t>
  </si>
  <si>
    <t>Comité de Cuidado_Técnico 3_Perfiles etnicos</t>
  </si>
  <si>
    <t>Comité de Cuidado_Agentes de cambio y gestores comunitarios</t>
  </si>
  <si>
    <t xml:space="preserve">Mesogestión de la salud pública, de los Equipos Básicos Extramurales de Hogar “Bienestar para nuestro hogar" </t>
  </si>
  <si>
    <t>Dinamización de las acciones de los Equipos  Equipos Básicos Extramurales de Hogar</t>
  </si>
  <si>
    <t xml:space="preserve">Microgestión de la salud pública, de los Equipos Básicos Extramurales de Hogar “Bienestar para nuestro hogar" </t>
  </si>
  <si>
    <t>Apoyo a la microgestión de los Equipos Equipos Básicos Extramurales de Hogar</t>
  </si>
  <si>
    <t>Gestión para el acceso a las acciones  de los Equipos  Equipos Básicos Extramurales de Hogar</t>
  </si>
  <si>
    <t>Gestión de la Información y Soporte a nivel distrital</t>
  </si>
  <si>
    <t>Abordaje Territorial en Ruralidad Dispersa</t>
  </si>
  <si>
    <t>Plan de Cuidado Familiar - Cuidado y Bienestar en Ruralidad Dispersa</t>
  </si>
  <si>
    <t>Plan de Cuidado Familiar - Bienestar Emocional en Ruralidad Dispersa</t>
  </si>
  <si>
    <t>Local</t>
  </si>
  <si>
    <t>Plan de Cuidado Familiar - Seguridad Alimentaria y Nutricional en Ruralidad Dispersa</t>
  </si>
  <si>
    <t>Plan de Cuidado Familiar - RBC para el bienestar de población con discapacidad y sus cuidadores en Ruralidad Dispersa</t>
  </si>
  <si>
    <t>Plan de Cuidado Familiar - Salud Bucal en Ruralidad Dispersa</t>
  </si>
  <si>
    <t>Plan de Cuidado Familiar con enfoque en Vivienda Saludable en Ruralidad Dispersa</t>
  </si>
  <si>
    <t>Mas Bienestar para la persona cuidadora en Ruralidad Dispersa</t>
  </si>
  <si>
    <t>Plan de Cuidado Individual - Medicina General en Ruralidad Dispersa</t>
  </si>
  <si>
    <t>Plan de Cuidado Individual - Enfermería en Ruralidad Dispersa</t>
  </si>
  <si>
    <t>Plan de Cuidado Individual - Psicología en Ruralidad Dispersa</t>
  </si>
  <si>
    <t>Plan de Cuidado Individual - Nutrición en Ruralidad Dispersa</t>
  </si>
  <si>
    <t>Comité de Cuidado_Perfiles Técnico 1_Técnicos en salud en Ruralidad Dispersa</t>
  </si>
  <si>
    <t>Comité de Cuidado_Profesionales de medicina en Ruralidad Dispersa</t>
  </si>
  <si>
    <t>Comité de Cuidado_Profesionales de planes de cuidado en Ruralidad Dispersa</t>
  </si>
  <si>
    <t>Microgestión de la salud pública, de los Equipos Básicos Extramurales de Hogar “Bienestar para nuestro hogar"  en Ruralidad Dispersa</t>
  </si>
  <si>
    <t>Total</t>
  </si>
  <si>
    <t>CONSOLIDADO</t>
  </si>
  <si>
    <t>Análisis y Políticas para la salud y la vida en los territorios </t>
  </si>
  <si>
    <t>Entorno Cuidador Comunitario – “Bienestar y salud para las Comunidades” </t>
  </si>
  <si>
    <t>Entorno Cuidador Educativo “Sintonizarte con el cuidado de la salud” </t>
  </si>
  <si>
    <t>Gestión estratégica, táctica y operativa, de las acciones de apoyo a la gestión de la salud pública - GSP y el plan de salud pública de intervenciones colectivas – PSPIC </t>
  </si>
  <si>
    <t>Gestión de Programas y Acciones de Interés en Salud Pública (GPAISP </t>
  </si>
  <si>
    <t>Entorno Cuidador Hogar – “Cuidado para la salud familiar </t>
  </si>
  <si>
    <t>Entorno Cuidador Institucional – “Instituciones Cuidadoras y Protectoras” </t>
  </si>
  <si>
    <t>Entorno Cuidador Laboral - “Trabaja por tu salud” </t>
  </si>
  <si>
    <t>Entorno Cuidador Ruralidad </t>
  </si>
  <si>
    <t>Vigilancia en salud ambiental </t>
  </si>
  <si>
    <t>Vigilancia en salud pública </t>
  </si>
  <si>
    <t>TOTAL SUBRED</t>
  </si>
  <si>
    <t xml:space="preserve">INFORME DE GESTIÓN EBEH </t>
  </si>
  <si>
    <t>10 DICIEMBRE 2024  - 31 JULIO 2025</t>
  </si>
  <si>
    <t>TOTAL VALOR EJECUTADO</t>
  </si>
  <si>
    <t>CONTROL</t>
  </si>
  <si>
    <t>REPORTE DE EJECUCIÓN POR LOCALIDAD</t>
  </si>
  <si>
    <t xml:space="preserve">11. VALOR UNITARIO </t>
  </si>
  <si>
    <t>VIGENCIA (NO TOCAR)</t>
  </si>
  <si>
    <t>MES</t>
  </si>
  <si>
    <t>META PROGRAMADA</t>
  </si>
  <si>
    <t>VALOR PROGRAMADO</t>
  </si>
  <si>
    <t>META EJECUTADA</t>
  </si>
  <si>
    <t>VALOR EJECUTADO</t>
  </si>
  <si>
    <t>META SUBEJECUTADA</t>
  </si>
  <si>
    <t>VALOR SUBEJECUTADO</t>
  </si>
  <si>
    <t>TOTAL META</t>
  </si>
  <si>
    <t>OBSERVACIONES</t>
  </si>
  <si>
    <t>A. DICIEMBRE</t>
  </si>
  <si>
    <t>REDISTRIBUIR PARA LA LINEA 10</t>
  </si>
  <si>
    <t>B. ENERO (1)</t>
  </si>
  <si>
    <t>C. ENERO (2)</t>
  </si>
  <si>
    <t>D. FEBRERO</t>
  </si>
  <si>
    <t>E. MARZO</t>
  </si>
  <si>
    <t>F. ABRIL</t>
  </si>
  <si>
    <t>G. ABRIL REDISTRIBUCIÓN 2024</t>
  </si>
  <si>
    <t>H. MAYO REPROGRAMACIÓN ABRIL 2025</t>
  </si>
  <si>
    <t>I. MAYO REDISTRIBUCIÓN 2024</t>
  </si>
  <si>
    <t>J.MAYO REDISTRIBUCIÓN 2025</t>
  </si>
  <si>
    <t>K. JUNIO REDISTRIBUCIÓN 2025</t>
  </si>
  <si>
    <t>2025 adición</t>
  </si>
  <si>
    <t>L. JUNIO ADICIÓN 2025</t>
  </si>
  <si>
    <t>M. JULIO ADICIÓN 2025</t>
  </si>
  <si>
    <t>DICIEMBRE</t>
  </si>
  <si>
    <t>ENERO</t>
  </si>
  <si>
    <t xml:space="preserve">FEBRERO </t>
  </si>
  <si>
    <t xml:space="preserve">MARZO </t>
  </si>
  <si>
    <t>ABRIL</t>
  </si>
  <si>
    <t>DIRERENCIA</t>
  </si>
  <si>
    <t>pr 37</t>
  </si>
  <si>
    <t>CONVENIO</t>
  </si>
  <si>
    <t>LOCALIDAD</t>
  </si>
  <si>
    <t>No LOCALIDAD</t>
  </si>
  <si>
    <t>SUR</t>
  </si>
  <si>
    <t>USME</t>
  </si>
  <si>
    <t>NA</t>
  </si>
  <si>
    <t>SUR OCCIDENTE</t>
  </si>
  <si>
    <t>TUNJUELITO</t>
  </si>
  <si>
    <t>NORTE</t>
  </si>
  <si>
    <t>CIUDAD BOLIVAR</t>
  </si>
  <si>
    <t>Declarado 2024</t>
  </si>
  <si>
    <t>Declarado 2025</t>
  </si>
  <si>
    <t>SUMAPAZ</t>
  </si>
  <si>
    <t>BOSA</t>
  </si>
  <si>
    <t>KENNEDY</t>
  </si>
  <si>
    <t>FONTIBÓN</t>
  </si>
  <si>
    <t>PRODUCTO</t>
  </si>
  <si>
    <t>Marzo ajustado - reprogramación</t>
  </si>
  <si>
    <t>control</t>
  </si>
  <si>
    <t>abril + reprogramación marzo 2025</t>
  </si>
  <si>
    <t>abril redistribucióon 2024</t>
  </si>
  <si>
    <t>MAYO + reprogramación marzo 2025</t>
  </si>
  <si>
    <t>MAYO redistribucióon 2024</t>
  </si>
  <si>
    <t>mes tipo modificatorio</t>
  </si>
  <si>
    <t>SUMA TOTAL</t>
  </si>
  <si>
    <t>11. VALOR UNITARIO 2024 sin cambio de perfiles P49</t>
  </si>
  <si>
    <t>VALOR UNITARIO 2025 sin cambio de perfiles p49</t>
  </si>
  <si>
    <t>TOTAL VALOR PROGRAMADA</t>
  </si>
  <si>
    <t>valor mes tipo modificatorio</t>
  </si>
  <si>
    <t>PUENTE ARANDA</t>
  </si>
  <si>
    <t>SANTA FE</t>
  </si>
  <si>
    <t>SAN CRISTOBAL</t>
  </si>
  <si>
    <t>MARTIRES</t>
  </si>
  <si>
    <t>ANTONIO NARIÑO</t>
  </si>
  <si>
    <t>CANDELARIA</t>
  </si>
  <si>
    <t>RAFAEL URIBE URIBE</t>
  </si>
  <si>
    <t>USAQUEN</t>
  </si>
  <si>
    <t>CHAPINERO</t>
  </si>
  <si>
    <t>ENGATIVA</t>
  </si>
  <si>
    <t>SUBA</t>
  </si>
  <si>
    <t>BARRIOS UNIDOS</t>
  </si>
  <si>
    <t>TEUSAQUILLO</t>
  </si>
  <si>
    <t>producto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</si>
</sst>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7" formatCode="&quot;$&quot;\ #,##0.00;\-&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quot;$&quot;\ #,##0"/>
    <numFmt numFmtId="165" formatCode="&quot;$&quot;\ #,##0.00"/>
    <numFmt numFmtId="166" formatCode="#,##0.0"/>
    <numFmt numFmtId="167" formatCode="_-&quot;$&quot;\ * #,##0.00_-;\-&quot;$&quot;\ * #,##0.00_-;_-&quot;$&quot;\ * &quot;-&quot;_-;_-@_-"/>
    <numFmt numFmtId="168" formatCode="#,##0.000"/>
    <numFmt numFmtId="169" formatCode="0.000"/>
    <numFmt numFmtId="170" formatCode="0.0000000000000000"/>
    <numFmt numFmtId="171" formatCode="0.0000000000000"/>
    <numFmt numFmtId="172" formatCode="#,##0.0000000000000000000"/>
    <numFmt numFmtId="173" formatCode="0.0000000"/>
    <numFmt numFmtId="174" formatCode="&quot;$&quot;\ #,##0.000"/>
    <numFmt numFmtId="175" formatCode="#,##0.0000000"/>
    <numFmt numFmtId="176" formatCode="0.0000"/>
    <numFmt numFmtId="177" formatCode="0.000000000"/>
    <numFmt numFmtId="178" formatCode="_-&quot;$&quot;\ * #,##0.0000_-;\-&quot;$&quot;\ * #,##0.0000_-;_-&quot;$&quot;\ * &quot;-&quot;??_-;_-@_-"/>
    <numFmt numFmtId="179" formatCode="&quot;$&quot;\ #,##0.0000"/>
    <numFmt numFmtId="180" formatCode="&quot;$&quot;\ #,##0.000000"/>
    <numFmt numFmtId="181" formatCode="&quot;$&quot;\ #,##0.0"/>
    <numFmt numFmtId="182" formatCode="_-&quot;$&quot;\ * #,##0_-;\-&quot;$&quot;\ * #,##0_-;_-&quot;$&quot;\ * &quot;-&quot;??_-;_-@_-"/>
    <numFmt numFmtId="183" formatCode="_-&quot;$&quot;\ * #,##0.000_-;\-&quot;$&quot;\ * #,##0.000_-;_-&quot;$&quot;\ * &quot;-&quot;???_-;_-@_-"/>
    <numFmt numFmtId="184" formatCode="&quot;$&quot;\ #,##0.00000"/>
    <numFmt numFmtId="185" formatCode="&quot;$&quot;\ #,##0.00000000"/>
    <numFmt numFmtId="186" formatCode="&quot;$&quot;\ #,##0.0000000"/>
    <numFmt numFmtId="187" formatCode="0.0"/>
    <numFmt numFmtId="188" formatCode="0.000000000000000"/>
    <numFmt numFmtId="189" formatCode="_-* #,##0.0_-;\-* #,##0.0_-;_-* &quot;-&quot;??_-;_-@_-"/>
    <numFmt numFmtId="190" formatCode="_-&quot;$&quot;\ * #,##0.0_-;\-&quot;$&quot;\ * #,##0.0_-;_-&quot;$&quot;\ * &quot;-&quot;??_-;_-@_-"/>
    <numFmt numFmtId="191" formatCode="_-&quot;$&quot;\ * #,##0_-;\-&quot;$&quot;\ * #,##0_-;_-&quot;$&quot;\ * &quot;-&quot;???_-;_-@_-"/>
    <numFmt numFmtId="192" formatCode="&quot;$&quot;\ #,##0.00000000000000000000000000000000000000000000000"/>
    <numFmt numFmtId="193" formatCode="_-* #,##0.000000000_-;\-* #,##0.000000000_-;_-* &quot;-&quot;??_-;_-@_-"/>
  </numFmts>
  <fonts count="38" x14ac:knownFonts="1">
    <font>
      <sz val="11"/>
      <color theme="1"/>
      <name val="Calibri"/>
      <family val="2"/>
      <scheme val="minor"/>
    </font>
    <font>
      <b/>
      <sz val="10"/>
      <color theme="8" tint="-0.499984740745262"/>
      <name val="Arial Narrow"/>
      <family val="2"/>
    </font>
    <font>
      <sz val="10"/>
      <color theme="1"/>
      <name val="Arial Narrow"/>
      <family val="2"/>
    </font>
    <font>
      <b/>
      <sz val="14"/>
      <color theme="0"/>
      <name val="Arial Narrow"/>
      <family val="2"/>
    </font>
    <font>
      <sz val="12"/>
      <color theme="1"/>
      <name val="Calibri"/>
      <family val="2"/>
      <scheme val="minor"/>
    </font>
    <font>
      <b/>
      <sz val="12"/>
      <color theme="1"/>
      <name val="Calibri"/>
      <family val="2"/>
      <scheme val="minor"/>
    </font>
    <font>
      <b/>
      <sz val="10"/>
      <color rgb="FF0070C0"/>
      <name val="Arial Narrow"/>
      <family val="2"/>
    </font>
    <font>
      <b/>
      <sz val="14"/>
      <color theme="1"/>
      <name val="Calibri"/>
      <family val="2"/>
      <scheme val="minor"/>
    </font>
    <font>
      <sz val="14"/>
      <color theme="1"/>
      <name val="Calibri"/>
      <family val="2"/>
      <scheme val="minor"/>
    </font>
    <font>
      <sz val="9"/>
      <color theme="1"/>
      <name val="Arial"/>
      <family val="2"/>
    </font>
    <font>
      <sz val="8"/>
      <color theme="1"/>
      <name val="Arial"/>
      <family val="2"/>
    </font>
    <font>
      <sz val="9"/>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b/>
      <sz val="7"/>
      <color theme="0"/>
      <name val="Calibri"/>
      <family val="2"/>
      <scheme val="minor"/>
    </font>
    <font>
      <b/>
      <sz val="7"/>
      <color theme="1"/>
      <name val="Calibri"/>
      <family val="2"/>
      <scheme val="minor"/>
    </font>
    <font>
      <b/>
      <sz val="18"/>
      <color rgb="FF0070C0"/>
      <name val="Arial Narrow"/>
      <family val="2"/>
    </font>
    <font>
      <b/>
      <sz val="11"/>
      <color theme="8" tint="-0.499984740745262"/>
      <name val="Arial Narrow"/>
      <family val="2"/>
    </font>
    <font>
      <b/>
      <sz val="10"/>
      <color theme="1"/>
      <name val="Arial Narrow"/>
      <family val="2"/>
    </font>
    <font>
      <sz val="11"/>
      <color theme="0"/>
      <name val="Calibri"/>
      <family val="2"/>
      <scheme val="minor"/>
    </font>
    <font>
      <b/>
      <sz val="10"/>
      <color theme="9" tint="-0.499984740745262"/>
      <name val="Arial Narrow"/>
      <family val="2"/>
    </font>
    <font>
      <sz val="11"/>
      <name val="Calibri"/>
      <family val="2"/>
      <scheme val="minor"/>
    </font>
    <font>
      <b/>
      <sz val="14"/>
      <name val="Calibri"/>
      <family val="2"/>
      <scheme val="minor"/>
    </font>
    <font>
      <b/>
      <sz val="11"/>
      <name val="Calibri"/>
      <family val="2"/>
      <scheme val="minor"/>
    </font>
    <font>
      <sz val="12"/>
      <name val="Calibri"/>
      <family val="2"/>
      <scheme val="minor"/>
    </font>
    <font>
      <b/>
      <sz val="12"/>
      <name val="Calibri"/>
      <family val="2"/>
      <scheme val="minor"/>
    </font>
    <font>
      <sz val="10"/>
      <name val="Arial Narrow"/>
      <family val="2"/>
    </font>
    <font>
      <b/>
      <sz val="18"/>
      <color theme="9" tint="-0.499984740745262"/>
      <name val="Arial Narrow"/>
      <family val="2"/>
    </font>
    <font>
      <shadow/>
      <sz val="24"/>
      <color rgb="FF4472C4"/>
      <name val="Calibri"/>
      <family val="2"/>
      <scheme val="minor"/>
    </font>
    <font>
      <b/>
      <sz val="10"/>
      <color theme="1"/>
      <name val="Calibri"/>
      <family val="2"/>
      <scheme val="minor"/>
    </font>
    <font>
      <b/>
      <sz val="10"/>
      <color theme="7" tint="-0.499984740745262"/>
      <name val="Arial Narrow"/>
      <family val="2"/>
    </font>
    <font>
      <b/>
      <i/>
      <u/>
      <sz val="10"/>
      <color theme="8" tint="-0.499984740745262"/>
      <name val="Arial Narrow"/>
      <family val="2"/>
    </font>
    <font>
      <i/>
      <u/>
      <sz val="10"/>
      <color theme="1"/>
      <name val="Arial Narrow"/>
      <family val="2"/>
    </font>
    <font>
      <b/>
      <i/>
      <u/>
      <sz val="10"/>
      <color theme="9" tint="-0.499984740745262"/>
      <name val="Arial Narrow"/>
      <family val="2"/>
    </font>
    <font>
      <b/>
      <i/>
      <u/>
      <sz val="11"/>
      <color theme="8" tint="-0.499984740745262"/>
      <name val="Arial Narrow"/>
      <family val="2"/>
    </font>
    <font>
      <sz val="11"/>
      <color rgb="FFFF0000"/>
      <name val="Calibri"/>
      <family val="2"/>
      <scheme val="minor"/>
    </font>
    <font>
      <sz val="10"/>
      <color theme="1"/>
      <name val="Calibri"/>
      <family val="2"/>
      <scheme val="minor"/>
    </font>
  </fonts>
  <fills count="21">
    <fill>
      <patternFill patternType="none"/>
    </fill>
    <fill>
      <patternFill patternType="gray125"/>
    </fill>
    <fill>
      <patternFill patternType="solid">
        <fgColor rgb="FF002060"/>
        <bgColor indexed="64"/>
      </patternFill>
    </fill>
    <fill>
      <patternFill patternType="solid">
        <fgColor theme="8" tint="0.59999389629810485"/>
        <bgColor indexed="64"/>
      </patternFill>
    </fill>
    <fill>
      <patternFill patternType="solid">
        <fgColor theme="8" tint="-0.499984740745262"/>
        <bgColor indexed="64"/>
      </patternFill>
    </fill>
    <fill>
      <patternFill patternType="solid">
        <fgColor theme="0"/>
        <bgColor indexed="64"/>
      </patternFill>
    </fill>
    <fill>
      <patternFill patternType="solid">
        <fgColor theme="8" tint="0.79998168889431442"/>
        <bgColor indexed="64"/>
      </patternFill>
    </fill>
    <fill>
      <patternFill patternType="solid">
        <fgColor rgb="FFF5F9FD"/>
        <bgColor indexed="64"/>
      </patternFill>
    </fill>
    <fill>
      <patternFill patternType="solid">
        <fgColor theme="4" tint="-0.49998474074526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39997558519241921"/>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hair">
        <color theme="9" tint="-0.499984740745262"/>
      </left>
      <right style="hair">
        <color theme="9" tint="-0.499984740745262"/>
      </right>
      <top style="hair">
        <color theme="9" tint="-0.499984740745262"/>
      </top>
      <bottom style="hair">
        <color theme="9" tint="-0.499984740745262"/>
      </bottom>
      <diagonal/>
    </border>
    <border>
      <left style="hair">
        <color theme="9" tint="-0.499984740745262"/>
      </left>
      <right style="hair">
        <color theme="9" tint="-0.499984740745262"/>
      </right>
      <top/>
      <bottom style="hair">
        <color theme="9" tint="-0.499984740745262"/>
      </bottom>
      <diagonal/>
    </border>
    <border>
      <left/>
      <right/>
      <top style="hair">
        <color theme="9" tint="-0.499984740745262"/>
      </top>
      <bottom style="hair">
        <color theme="9" tint="-0.499984740745262"/>
      </bottom>
      <diagonal/>
    </border>
    <border>
      <left style="hair">
        <color theme="9" tint="-0.499984740745262"/>
      </left>
      <right style="hair">
        <color theme="9" tint="-0.499984740745262"/>
      </right>
      <top style="hair">
        <color theme="9" tint="-0.499984740745262"/>
      </top>
      <bottom/>
      <diagonal/>
    </border>
  </borders>
  <cellStyleXfs count="11">
    <xf numFmtId="0" fontId="0" fillId="0" borderId="0"/>
    <xf numFmtId="42" fontId="13" fillId="0" borderId="0" applyFont="0" applyFill="0" applyBorder="0" applyAlignment="0" applyProtection="0"/>
    <xf numFmtId="41" fontId="13" fillId="0" borderId="0" applyFont="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42" fontId="13" fillId="0" borderId="0" applyFont="0" applyFill="0" applyBorder="0" applyAlignment="0" applyProtection="0"/>
    <xf numFmtId="41" fontId="13" fillId="0" borderId="0" applyFont="0" applyFill="0" applyBorder="0" applyAlignment="0" applyProtection="0"/>
    <xf numFmtId="42" fontId="13" fillId="0" borderId="0" applyFont="0" applyFill="0" applyBorder="0" applyAlignment="0" applyProtection="0"/>
    <xf numFmtId="43" fontId="13" fillId="0" borderId="0" applyFont="0" applyFill="0" applyBorder="0" applyAlignment="0" applyProtection="0"/>
    <xf numFmtId="44" fontId="13" fillId="0" borderId="0" applyFont="0" applyFill="0" applyBorder="0" applyAlignment="0" applyProtection="0"/>
    <xf numFmtId="43" fontId="13" fillId="0" borderId="0" applyFont="0" applyFill="0" applyBorder="0" applyAlignment="0" applyProtection="0"/>
  </cellStyleXfs>
  <cellXfs count="301">
    <xf numFmtId="0" fontId="0" fillId="0" borderId="0" xfId="0"/>
    <xf numFmtId="4" fontId="19" fillId="0" borderId="1" xfId="0" applyNumberFormat="1" applyFont="1" applyBorder="1" applyAlignment="1" applyProtection="1">
      <alignment horizontal="center" vertical="center" wrapText="1"/>
      <protection hidden="1"/>
    </xf>
    <xf numFmtId="4" fontId="2" fillId="0" borderId="1" xfId="0" applyNumberFormat="1" applyFont="1" applyBorder="1" applyAlignment="1" applyProtection="1">
      <alignment horizontal="center" vertical="center" wrapText="1"/>
      <protection hidden="1"/>
    </xf>
    <xf numFmtId="49" fontId="18" fillId="3" borderId="39" xfId="0" applyNumberFormat="1" applyFont="1" applyFill="1" applyBorder="1" applyAlignment="1" applyProtection="1">
      <alignment horizontal="center" vertical="center" textRotation="90" wrapText="1"/>
      <protection hidden="1"/>
    </xf>
    <xf numFmtId="49" fontId="18" fillId="9" borderId="39" xfId="0" applyNumberFormat="1" applyFont="1" applyFill="1" applyBorder="1" applyAlignment="1" applyProtection="1">
      <alignment horizontal="center" vertical="center" textRotation="90" wrapText="1"/>
      <protection hidden="1"/>
    </xf>
    <xf numFmtId="0" fontId="0" fillId="0" borderId="0" xfId="0" applyProtection="1">
      <protection hidden="1"/>
    </xf>
    <xf numFmtId="41" fontId="0" fillId="0" borderId="0" xfId="2" applyFont="1" applyProtection="1">
      <protection hidden="1"/>
    </xf>
    <xf numFmtId="0" fontId="9" fillId="0" borderId="33" xfId="0" applyFont="1" applyBorder="1" applyAlignment="1" applyProtection="1">
      <alignment horizontal="center" vertical="center" wrapText="1"/>
      <protection hidden="1"/>
    </xf>
    <xf numFmtId="0" fontId="0" fillId="0" borderId="0" xfId="0" applyAlignment="1" applyProtection="1">
      <alignment vertical="center"/>
      <protection hidden="1"/>
    </xf>
    <xf numFmtId="0" fontId="8" fillId="0" borderId="0" xfId="0" applyFont="1" applyProtection="1">
      <protection hidden="1"/>
    </xf>
    <xf numFmtId="0" fontId="7" fillId="0" borderId="1" xfId="0" applyFont="1" applyBorder="1" applyAlignment="1" applyProtection="1">
      <alignment vertical="center"/>
      <protection hidden="1"/>
    </xf>
    <xf numFmtId="0" fontId="0" fillId="2" borderId="0" xfId="0" applyFill="1" applyProtection="1">
      <protection hidden="1"/>
    </xf>
    <xf numFmtId="0" fontId="1" fillId="3" borderId="1" xfId="0" applyFont="1" applyFill="1" applyBorder="1" applyAlignment="1" applyProtection="1">
      <alignment horizontal="center" vertical="center" wrapText="1"/>
      <protection hidden="1"/>
    </xf>
    <xf numFmtId="0" fontId="1" fillId="3" borderId="1" xfId="0" applyFont="1" applyFill="1" applyBorder="1" applyAlignment="1" applyProtection="1">
      <alignment horizontal="center" vertical="center" textRotation="90" wrapText="1"/>
      <protection hidden="1"/>
    </xf>
    <xf numFmtId="0" fontId="2" fillId="0" borderId="1" xfId="0" applyFont="1" applyBorder="1" applyAlignment="1" applyProtection="1">
      <alignment horizontal="left" vertical="center" wrapText="1"/>
      <protection hidden="1"/>
    </xf>
    <xf numFmtId="164" fontId="2" fillId="0" borderId="1" xfId="0" applyNumberFormat="1" applyFont="1" applyBorder="1" applyAlignment="1" applyProtection="1">
      <alignment vertical="center" wrapText="1"/>
      <protection hidden="1"/>
    </xf>
    <xf numFmtId="3" fontId="2" fillId="0" borderId="1" xfId="0" applyNumberFormat="1" applyFont="1" applyBorder="1" applyAlignment="1" applyProtection="1">
      <alignment horizontal="center" vertical="center" wrapText="1"/>
      <protection hidden="1"/>
    </xf>
    <xf numFmtId="0" fontId="15" fillId="8" borderId="38" xfId="0" applyFont="1" applyFill="1" applyBorder="1" applyAlignment="1" applyProtection="1">
      <alignment horizontal="center" vertical="center" wrapText="1"/>
      <protection hidden="1"/>
    </xf>
    <xf numFmtId="0" fontId="0" fillId="0" borderId="0" xfId="0" applyAlignment="1" applyProtection="1">
      <alignment horizontal="center" vertical="center"/>
      <protection hidden="1"/>
    </xf>
    <xf numFmtId="0" fontId="15" fillId="8" borderId="34" xfId="0" applyFont="1" applyFill="1" applyBorder="1" applyAlignment="1" applyProtection="1">
      <alignment horizontal="center" vertical="center" wrapText="1"/>
      <protection hidden="1"/>
    </xf>
    <xf numFmtId="0" fontId="0" fillId="0" borderId="0" xfId="0" applyAlignment="1" applyProtection="1">
      <alignment vertical="top"/>
      <protection hidden="1"/>
    </xf>
    <xf numFmtId="0" fontId="16" fillId="6" borderId="1" xfId="0" applyFont="1" applyFill="1" applyBorder="1" applyAlignment="1" applyProtection="1">
      <alignment horizontal="left" vertical="center" wrapText="1"/>
      <protection hidden="1"/>
    </xf>
    <xf numFmtId="0" fontId="0" fillId="0" borderId="0" xfId="0" applyAlignment="1" applyProtection="1">
      <alignment horizontal="center" vertical="top"/>
      <protection hidden="1"/>
    </xf>
    <xf numFmtId="7" fontId="0" fillId="0" borderId="0" xfId="0" applyNumberFormat="1" applyAlignment="1" applyProtection="1">
      <alignment vertical="top"/>
      <protection hidden="1"/>
    </xf>
    <xf numFmtId="7" fontId="12" fillId="6" borderId="35" xfId="1" applyNumberFormat="1" applyFont="1" applyFill="1" applyBorder="1" applyAlignment="1" applyProtection="1">
      <alignment horizontal="right" vertical="center" wrapText="1"/>
      <protection hidden="1"/>
    </xf>
    <xf numFmtId="0" fontId="15" fillId="8" borderId="34" xfId="0" applyFont="1" applyFill="1" applyBorder="1" applyAlignment="1" applyProtection="1">
      <alignment horizontal="left" vertical="center" wrapText="1"/>
      <protection hidden="1"/>
    </xf>
    <xf numFmtId="7" fontId="0" fillId="0" borderId="0" xfId="0" applyNumberFormat="1" applyProtection="1">
      <protection hidden="1"/>
    </xf>
    <xf numFmtId="7" fontId="14" fillId="8" borderId="34" xfId="0" applyNumberFormat="1" applyFont="1" applyFill="1" applyBorder="1" applyAlignment="1" applyProtection="1">
      <alignment horizontal="right" vertical="center" wrapText="1"/>
      <protection hidden="1"/>
    </xf>
    <xf numFmtId="0" fontId="17" fillId="0" borderId="40" xfId="0" applyFont="1" applyBorder="1" applyAlignment="1" applyProtection="1">
      <alignment horizontal="center" vertical="center" wrapText="1"/>
      <protection hidden="1"/>
    </xf>
    <xf numFmtId="0" fontId="6" fillId="0" borderId="40" xfId="0" applyFont="1" applyBorder="1" applyAlignment="1" applyProtection="1">
      <alignment horizontal="center" vertical="center" wrapText="1"/>
      <protection hidden="1"/>
    </xf>
    <xf numFmtId="0" fontId="2" fillId="0" borderId="40" xfId="0" applyFont="1" applyBorder="1" applyAlignment="1" applyProtection="1">
      <alignment horizontal="left" vertical="center" wrapText="1"/>
      <protection hidden="1"/>
    </xf>
    <xf numFmtId="0" fontId="2" fillId="0" borderId="40" xfId="0" applyFont="1" applyBorder="1" applyAlignment="1" applyProtection="1">
      <alignment vertical="center" wrapText="1"/>
      <protection hidden="1"/>
    </xf>
    <xf numFmtId="0" fontId="2" fillId="0" borderId="40" xfId="0" applyFont="1" applyBorder="1" applyAlignment="1" applyProtection="1">
      <alignment horizontal="center" vertical="center" wrapText="1"/>
      <protection hidden="1"/>
    </xf>
    <xf numFmtId="164" fontId="2" fillId="0" borderId="40" xfId="0" applyNumberFormat="1" applyFont="1" applyBorder="1" applyAlignment="1" applyProtection="1">
      <alignment vertical="center" wrapText="1"/>
      <protection hidden="1"/>
    </xf>
    <xf numFmtId="4" fontId="2" fillId="0" borderId="40" xfId="0" applyNumberFormat="1" applyFont="1" applyBorder="1" applyAlignment="1" applyProtection="1">
      <alignment horizontal="center" vertical="center" wrapText="1"/>
      <protection hidden="1"/>
    </xf>
    <xf numFmtId="164" fontId="2" fillId="0" borderId="40" xfId="0" applyNumberFormat="1" applyFont="1" applyBorder="1" applyAlignment="1" applyProtection="1">
      <alignment horizontal="center" vertical="center" wrapText="1"/>
      <protection hidden="1"/>
    </xf>
    <xf numFmtId="4" fontId="0" fillId="0" borderId="0" xfId="0" applyNumberFormat="1" applyProtection="1">
      <protection hidden="1"/>
    </xf>
    <xf numFmtId="0" fontId="20" fillId="0" borderId="0" xfId="0" applyFont="1" applyProtection="1">
      <protection hidden="1"/>
    </xf>
    <xf numFmtId="0" fontId="20" fillId="0" borderId="0" xfId="0" applyFont="1" applyAlignment="1" applyProtection="1">
      <alignment vertical="center"/>
      <protection hidden="1"/>
    </xf>
    <xf numFmtId="4" fontId="0" fillId="0" borderId="0" xfId="0" applyNumberFormat="1" applyAlignment="1" applyProtection="1">
      <alignment horizontal="center" vertical="center"/>
      <protection hidden="1"/>
    </xf>
    <xf numFmtId="0" fontId="22" fillId="0" borderId="0" xfId="0" applyFont="1"/>
    <xf numFmtId="0" fontId="23" fillId="6" borderId="14" xfId="0" applyFont="1" applyFill="1" applyBorder="1"/>
    <xf numFmtId="0" fontId="22" fillId="6" borderId="15" xfId="0" applyFont="1" applyFill="1" applyBorder="1"/>
    <xf numFmtId="0" fontId="22" fillId="6" borderId="16" xfId="0" applyFont="1" applyFill="1" applyBorder="1"/>
    <xf numFmtId="0" fontId="22" fillId="0" borderId="0" xfId="0" applyFont="1" applyAlignment="1">
      <alignment vertical="center"/>
    </xf>
    <xf numFmtId="0" fontId="22" fillId="0" borderId="17" xfId="0" applyFont="1" applyBorder="1"/>
    <xf numFmtId="0" fontId="22" fillId="0" borderId="18" xfId="0" applyFont="1" applyBorder="1"/>
    <xf numFmtId="0" fontId="22" fillId="7" borderId="18" xfId="0" applyFont="1" applyFill="1" applyBorder="1"/>
    <xf numFmtId="0" fontId="22" fillId="7" borderId="19" xfId="0" applyFont="1" applyFill="1" applyBorder="1"/>
    <xf numFmtId="0" fontId="22" fillId="0" borderId="20" xfId="0" applyFont="1" applyBorder="1"/>
    <xf numFmtId="0" fontId="22" fillId="0" borderId="22" xfId="0" applyFont="1" applyBorder="1"/>
    <xf numFmtId="0" fontId="22" fillId="0" borderId="23" xfId="0" applyFont="1" applyBorder="1"/>
    <xf numFmtId="0" fontId="22" fillId="7" borderId="23" xfId="0" applyFont="1" applyFill="1" applyBorder="1"/>
    <xf numFmtId="0" fontId="22" fillId="7" borderId="24" xfId="0" applyFont="1" applyFill="1" applyBorder="1"/>
    <xf numFmtId="0" fontId="22" fillId="7" borderId="17" xfId="0" applyFont="1" applyFill="1" applyBorder="1"/>
    <xf numFmtId="0" fontId="22" fillId="7" borderId="0" xfId="0" applyFont="1" applyFill="1"/>
    <xf numFmtId="0" fontId="22" fillId="7" borderId="20" xfId="0" applyFont="1" applyFill="1" applyBorder="1"/>
    <xf numFmtId="0" fontId="22" fillId="7" borderId="21" xfId="0" applyFont="1" applyFill="1" applyBorder="1"/>
    <xf numFmtId="0" fontId="22" fillId="7" borderId="22" xfId="0" applyFont="1" applyFill="1" applyBorder="1"/>
    <xf numFmtId="0" fontId="4" fillId="0" borderId="0" xfId="0" applyFont="1" applyAlignment="1" applyProtection="1">
      <alignment horizontal="center" vertical="center" wrapText="1"/>
      <protection hidden="1"/>
    </xf>
    <xf numFmtId="0" fontId="0" fillId="0" borderId="0" xfId="0" applyAlignment="1" applyProtection="1">
      <alignment horizontal="center"/>
      <protection hidden="1"/>
    </xf>
    <xf numFmtId="166" fontId="2" fillId="0" borderId="1" xfId="0" applyNumberFormat="1" applyFont="1" applyBorder="1" applyAlignment="1" applyProtection="1">
      <alignment horizontal="center" vertical="center" wrapText="1"/>
      <protection hidden="1"/>
    </xf>
    <xf numFmtId="0" fontId="0" fillId="0" borderId="1" xfId="0" applyBorder="1"/>
    <xf numFmtId="4" fontId="0" fillId="0" borderId="1" xfId="0" applyNumberFormat="1" applyBorder="1"/>
    <xf numFmtId="44" fontId="0" fillId="0" borderId="1" xfId="4" applyFont="1" applyBorder="1"/>
    <xf numFmtId="167" fontId="0" fillId="0" borderId="1" xfId="1" applyNumberFormat="1" applyFont="1" applyBorder="1"/>
    <xf numFmtId="167" fontId="0" fillId="0" borderId="1" xfId="4" applyNumberFormat="1" applyFont="1" applyBorder="1"/>
    <xf numFmtId="0" fontId="0" fillId="0" borderId="1" xfId="0" applyBorder="1" applyAlignment="1">
      <alignment horizontal="left" vertical="center" wrapText="1"/>
    </xf>
    <xf numFmtId="0" fontId="0" fillId="0" borderId="1" xfId="0" applyBorder="1" applyAlignment="1">
      <alignment horizontal="left"/>
    </xf>
    <xf numFmtId="0" fontId="0" fillId="13" borderId="1" xfId="0" applyFill="1" applyBorder="1" applyAlignment="1">
      <alignment horizontal="center" vertical="center" wrapText="1"/>
    </xf>
    <xf numFmtId="0" fontId="0" fillId="0" borderId="0" xfId="0" applyAlignment="1" applyProtection="1">
      <alignment horizontal="left" vertical="center"/>
      <protection hidden="1"/>
    </xf>
    <xf numFmtId="0" fontId="21" fillId="10" borderId="1" xfId="0" applyFont="1" applyFill="1" applyBorder="1" applyAlignment="1" applyProtection="1">
      <alignment horizontal="center" vertical="center" wrapText="1"/>
      <protection hidden="1"/>
    </xf>
    <xf numFmtId="0" fontId="27" fillId="0" borderId="1" xfId="0"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2" fillId="0" borderId="1" xfId="0" applyFont="1" applyBorder="1" applyAlignment="1" applyProtection="1">
      <alignment vertical="center" wrapText="1"/>
      <protection hidden="1"/>
    </xf>
    <xf numFmtId="0" fontId="2" fillId="0" borderId="1" xfId="0" applyFont="1" applyBorder="1" applyAlignment="1" applyProtection="1">
      <alignment horizontal="center" vertical="center" wrapText="1"/>
      <protection hidden="1"/>
    </xf>
    <xf numFmtId="0" fontId="7" fillId="13" borderId="11" xfId="0" applyFont="1" applyFill="1" applyBorder="1" applyAlignment="1" applyProtection="1">
      <alignment horizontal="center" vertical="center"/>
      <protection locked="0"/>
    </xf>
    <xf numFmtId="0" fontId="29" fillId="0" borderId="0" xfId="0" applyFont="1" applyAlignment="1" applyProtection="1">
      <alignment horizontal="center" vertical="center"/>
      <protection hidden="1"/>
    </xf>
    <xf numFmtId="0" fontId="29" fillId="0" borderId="0" xfId="0" applyFont="1" applyAlignment="1" applyProtection="1">
      <alignment horizontal="right"/>
      <protection hidden="1"/>
    </xf>
    <xf numFmtId="0" fontId="29" fillId="0" borderId="0" xfId="0" applyFont="1" applyAlignment="1" applyProtection="1">
      <alignment horizontal="center"/>
      <protection hidden="1"/>
    </xf>
    <xf numFmtId="42" fontId="2" fillId="0" borderId="40" xfId="1" applyFont="1" applyBorder="1" applyAlignment="1" applyProtection="1">
      <alignment vertical="center" wrapText="1"/>
      <protection hidden="1"/>
    </xf>
    <xf numFmtId="43" fontId="0" fillId="0" borderId="0" xfId="0" applyNumberFormat="1" applyProtection="1">
      <protection hidden="1"/>
    </xf>
    <xf numFmtId="168" fontId="2" fillId="0" borderId="1" xfId="0" applyNumberFormat="1" applyFont="1" applyBorder="1" applyAlignment="1" applyProtection="1">
      <alignment horizontal="center" vertical="center" wrapText="1"/>
      <protection hidden="1"/>
    </xf>
    <xf numFmtId="170" fontId="0" fillId="0" borderId="0" xfId="0" applyNumberFormat="1" applyProtection="1">
      <protection hidden="1"/>
    </xf>
    <xf numFmtId="171" fontId="0" fillId="0" borderId="0" xfId="0" applyNumberFormat="1" applyProtection="1">
      <protection hidden="1"/>
    </xf>
    <xf numFmtId="172" fontId="0" fillId="0" borderId="0" xfId="0" applyNumberFormat="1" applyProtection="1">
      <protection hidden="1"/>
    </xf>
    <xf numFmtId="169" fontId="0" fillId="0" borderId="0" xfId="1" applyNumberFormat="1" applyFont="1" applyProtection="1">
      <protection hidden="1"/>
    </xf>
    <xf numFmtId="0" fontId="5" fillId="0" borderId="1" xfId="0" applyFont="1" applyBorder="1" applyAlignment="1" applyProtection="1">
      <alignment horizontal="center" vertical="center" wrapText="1"/>
      <protection hidden="1"/>
    </xf>
    <xf numFmtId="173" fontId="0" fillId="0" borderId="0" xfId="0" applyNumberFormat="1" applyProtection="1">
      <protection hidden="1"/>
    </xf>
    <xf numFmtId="2" fontId="0" fillId="0" borderId="0" xfId="1" applyNumberFormat="1" applyFont="1" applyProtection="1">
      <protection hidden="1"/>
    </xf>
    <xf numFmtId="17" fontId="0" fillId="13" borderId="1" xfId="0" applyNumberFormat="1" applyFill="1" applyBorder="1" applyAlignment="1">
      <alignment horizontal="center" vertical="center" wrapText="1"/>
    </xf>
    <xf numFmtId="174" fontId="0" fillId="0" borderId="0" xfId="1" applyNumberFormat="1" applyFont="1" applyProtection="1">
      <protection hidden="1"/>
    </xf>
    <xf numFmtId="174" fontId="0" fillId="0" borderId="0" xfId="0" applyNumberFormat="1" applyProtection="1">
      <protection hidden="1"/>
    </xf>
    <xf numFmtId="0" fontId="0" fillId="15" borderId="0" xfId="0" applyFill="1" applyProtection="1">
      <protection hidden="1"/>
    </xf>
    <xf numFmtId="165" fontId="0" fillId="0" borderId="0" xfId="0" applyNumberFormat="1" applyProtection="1">
      <protection hidden="1"/>
    </xf>
    <xf numFmtId="174" fontId="3" fillId="4" borderId="2" xfId="0" applyNumberFormat="1" applyFont="1" applyFill="1" applyBorder="1" applyAlignment="1" applyProtection="1">
      <alignment vertical="center" wrapText="1"/>
      <protection hidden="1"/>
    </xf>
    <xf numFmtId="43" fontId="12" fillId="16" borderId="1" xfId="0" applyNumberFormat="1" applyFont="1" applyFill="1" applyBorder="1" applyProtection="1">
      <protection hidden="1"/>
    </xf>
    <xf numFmtId="0" fontId="12" fillId="14" borderId="1" xfId="0" applyFont="1" applyFill="1" applyBorder="1" applyProtection="1">
      <protection hidden="1"/>
    </xf>
    <xf numFmtId="4" fontId="31" fillId="17" borderId="1" xfId="0" applyNumberFormat="1" applyFont="1" applyFill="1" applyBorder="1" applyAlignment="1" applyProtection="1">
      <alignment horizontal="center" vertical="center" wrapText="1"/>
      <protection hidden="1"/>
    </xf>
    <xf numFmtId="0" fontId="31" fillId="17" borderId="1" xfId="0" applyFont="1" applyFill="1" applyBorder="1" applyAlignment="1" applyProtection="1">
      <alignment horizontal="center" vertical="center" wrapText="1"/>
      <protection hidden="1"/>
    </xf>
    <xf numFmtId="164" fontId="2" fillId="0" borderId="41" xfId="0" applyNumberFormat="1" applyFont="1" applyBorder="1" applyAlignment="1" applyProtection="1">
      <alignment vertical="center" wrapText="1"/>
      <protection hidden="1"/>
    </xf>
    <xf numFmtId="2" fontId="2" fillId="0" borderId="41" xfId="0" applyNumberFormat="1" applyFont="1" applyBorder="1" applyAlignment="1" applyProtection="1">
      <alignment vertical="center" wrapText="1"/>
      <protection hidden="1"/>
    </xf>
    <xf numFmtId="2" fontId="2" fillId="0" borderId="40" xfId="0" applyNumberFormat="1" applyFont="1" applyBorder="1" applyAlignment="1" applyProtection="1">
      <alignment vertical="center" wrapText="1"/>
      <protection hidden="1"/>
    </xf>
    <xf numFmtId="169" fontId="0" fillId="0" borderId="0" xfId="0" applyNumberFormat="1" applyProtection="1">
      <protection hidden="1"/>
    </xf>
    <xf numFmtId="175" fontId="0" fillId="0" borderId="0" xfId="0" applyNumberFormat="1" applyProtection="1">
      <protection hidden="1"/>
    </xf>
    <xf numFmtId="164" fontId="2" fillId="0" borderId="0" xfId="0" applyNumberFormat="1" applyFont="1" applyAlignment="1" applyProtection="1">
      <alignment vertical="center" wrapText="1"/>
      <protection hidden="1"/>
    </xf>
    <xf numFmtId="0" fontId="10" fillId="5" borderId="0" xfId="0" applyFont="1" applyFill="1" applyAlignment="1" applyProtection="1">
      <alignment horizontal="center" vertical="center" wrapText="1"/>
      <protection hidden="1"/>
    </xf>
    <xf numFmtId="167" fontId="2" fillId="0" borderId="40" xfId="1" applyNumberFormat="1" applyFont="1" applyBorder="1" applyAlignment="1" applyProtection="1">
      <alignment vertical="center" wrapText="1"/>
      <protection hidden="1"/>
    </xf>
    <xf numFmtId="167" fontId="2" fillId="0" borderId="40" xfId="0" applyNumberFormat="1" applyFont="1" applyBorder="1" applyAlignment="1" applyProtection="1">
      <alignment horizontal="center" vertical="center" wrapText="1"/>
      <protection hidden="1"/>
    </xf>
    <xf numFmtId="167" fontId="2" fillId="0" borderId="41" xfId="0" applyNumberFormat="1" applyFont="1" applyBorder="1" applyAlignment="1" applyProtection="1">
      <alignment vertical="center" wrapText="1"/>
      <protection hidden="1"/>
    </xf>
    <xf numFmtId="167" fontId="2" fillId="0" borderId="40" xfId="0" applyNumberFormat="1" applyFont="1" applyBorder="1" applyAlignment="1" applyProtection="1">
      <alignment vertical="center" wrapText="1"/>
      <protection hidden="1"/>
    </xf>
    <xf numFmtId="44" fontId="0" fillId="0" borderId="0" xfId="0" applyNumberFormat="1" applyProtection="1">
      <protection hidden="1"/>
    </xf>
    <xf numFmtId="164" fontId="0" fillId="0" borderId="0" xfId="0" applyNumberFormat="1" applyProtection="1">
      <protection hidden="1"/>
    </xf>
    <xf numFmtId="180" fontId="0" fillId="0" borderId="0" xfId="0" applyNumberFormat="1" applyProtection="1">
      <protection hidden="1"/>
    </xf>
    <xf numFmtId="179" fontId="0" fillId="0" borderId="0" xfId="1" applyNumberFormat="1" applyFont="1" applyProtection="1">
      <protection hidden="1"/>
    </xf>
    <xf numFmtId="176" fontId="0" fillId="0" borderId="0" xfId="1" applyNumberFormat="1" applyFont="1" applyProtection="1">
      <protection hidden="1"/>
    </xf>
    <xf numFmtId="44" fontId="0" fillId="0" borderId="0" xfId="4" applyFont="1" applyProtection="1">
      <protection hidden="1"/>
    </xf>
    <xf numFmtId="177" fontId="0" fillId="0" borderId="0" xfId="0" applyNumberFormat="1" applyProtection="1">
      <protection hidden="1"/>
    </xf>
    <xf numFmtId="178" fontId="0" fillId="0" borderId="0" xfId="4" applyNumberFormat="1" applyFont="1" applyAlignment="1" applyProtection="1">
      <alignment horizontal="center" vertical="center"/>
      <protection hidden="1"/>
    </xf>
    <xf numFmtId="182" fontId="0" fillId="0" borderId="0" xfId="4" applyNumberFormat="1" applyFont="1" applyProtection="1">
      <protection hidden="1"/>
    </xf>
    <xf numFmtId="183" fontId="0" fillId="0" borderId="0" xfId="0" applyNumberFormat="1" applyProtection="1">
      <protection hidden="1"/>
    </xf>
    <xf numFmtId="181" fontId="0" fillId="0" borderId="0" xfId="0" applyNumberFormat="1" applyProtection="1">
      <protection hidden="1"/>
    </xf>
    <xf numFmtId="0" fontId="9" fillId="0" borderId="0" xfId="0" applyFont="1" applyAlignment="1" applyProtection="1">
      <alignment horizontal="center" vertical="center" wrapText="1"/>
      <protection hidden="1"/>
    </xf>
    <xf numFmtId="0" fontId="32" fillId="3" borderId="1" xfId="0" applyFont="1" applyFill="1" applyBorder="1" applyAlignment="1" applyProtection="1">
      <alignment horizontal="center" vertical="center" textRotation="90" wrapText="1"/>
      <protection hidden="1"/>
    </xf>
    <xf numFmtId="168" fontId="33" fillId="0" borderId="1" xfId="0" applyNumberFormat="1" applyFont="1" applyBorder="1" applyAlignment="1" applyProtection="1">
      <alignment horizontal="center" vertical="center" wrapText="1"/>
      <protection hidden="1"/>
    </xf>
    <xf numFmtId="164" fontId="33" fillId="0" borderId="1" xfId="0" applyNumberFormat="1" applyFont="1" applyBorder="1" applyAlignment="1" applyProtection="1">
      <alignment vertical="center" wrapText="1"/>
      <protection hidden="1"/>
    </xf>
    <xf numFmtId="0" fontId="34" fillId="10" borderId="1" xfId="0" applyFont="1" applyFill="1" applyBorder="1" applyAlignment="1" applyProtection="1">
      <alignment horizontal="center" vertical="center" wrapText="1"/>
      <protection hidden="1"/>
    </xf>
    <xf numFmtId="166" fontId="19" fillId="0" borderId="1" xfId="0" applyNumberFormat="1" applyFont="1" applyBorder="1" applyAlignment="1" applyProtection="1">
      <alignment horizontal="center" vertical="center" wrapText="1"/>
      <protection hidden="1"/>
    </xf>
    <xf numFmtId="166" fontId="2" fillId="5" borderId="1" xfId="0" applyNumberFormat="1" applyFont="1" applyFill="1" applyBorder="1" applyAlignment="1" applyProtection="1">
      <alignment horizontal="center" vertical="center" wrapText="1"/>
      <protection hidden="1"/>
    </xf>
    <xf numFmtId="166" fontId="19" fillId="5" borderId="1" xfId="0" applyNumberFormat="1" applyFont="1" applyFill="1" applyBorder="1" applyAlignment="1" applyProtection="1">
      <alignment horizontal="center" vertical="center" wrapText="1"/>
      <protection hidden="1"/>
    </xf>
    <xf numFmtId="44" fontId="20" fillId="0" borderId="0" xfId="4" applyFont="1" applyAlignment="1" applyProtection="1">
      <alignment vertical="center"/>
      <protection hidden="1"/>
    </xf>
    <xf numFmtId="173" fontId="0" fillId="0" borderId="0" xfId="0" applyNumberFormat="1" applyAlignment="1" applyProtection="1">
      <alignment horizontal="center" vertical="center"/>
      <protection hidden="1"/>
    </xf>
    <xf numFmtId="164" fontId="2" fillId="0" borderId="39" xfId="0" applyNumberFormat="1" applyFont="1" applyBorder="1" applyAlignment="1" applyProtection="1">
      <alignment vertical="center" wrapText="1"/>
      <protection hidden="1"/>
    </xf>
    <xf numFmtId="0" fontId="0" fillId="0" borderId="1" xfId="0" applyBorder="1" applyProtection="1">
      <protection hidden="1"/>
    </xf>
    <xf numFmtId="49" fontId="18" fillId="3" borderId="1" xfId="0" applyNumberFormat="1" applyFont="1" applyFill="1" applyBorder="1" applyAlignment="1" applyProtection="1">
      <alignment horizontal="center" vertical="center" textRotation="90" wrapText="1"/>
      <protection hidden="1"/>
    </xf>
    <xf numFmtId="0" fontId="12" fillId="11" borderId="1" xfId="0" applyFont="1" applyFill="1" applyBorder="1" applyAlignment="1" applyProtection="1">
      <alignment horizontal="center" vertical="center" wrapText="1"/>
      <protection hidden="1"/>
    </xf>
    <xf numFmtId="0" fontId="0" fillId="15" borderId="1" xfId="0" applyFill="1" applyBorder="1" applyProtection="1">
      <protection hidden="1"/>
    </xf>
    <xf numFmtId="0" fontId="0" fillId="0" borderId="1" xfId="0" applyBorder="1" applyAlignment="1" applyProtection="1">
      <alignment horizontal="center" vertical="center"/>
      <protection hidden="1"/>
    </xf>
    <xf numFmtId="49" fontId="35" fillId="18" borderId="39" xfId="0" applyNumberFormat="1" applyFont="1" applyFill="1" applyBorder="1" applyAlignment="1" applyProtection="1">
      <alignment horizontal="center" vertical="center" textRotation="90" wrapText="1"/>
      <protection hidden="1"/>
    </xf>
    <xf numFmtId="164" fontId="0" fillId="0" borderId="1" xfId="4" applyNumberFormat="1" applyFont="1" applyBorder="1"/>
    <xf numFmtId="185" fontId="0" fillId="0" borderId="0" xfId="1" applyNumberFormat="1" applyFont="1" applyProtection="1">
      <protection hidden="1"/>
    </xf>
    <xf numFmtId="0" fontId="21" fillId="9" borderId="1" xfId="0" applyFont="1" applyFill="1" applyBorder="1" applyAlignment="1" applyProtection="1">
      <alignment horizontal="center" vertical="center" wrapText="1"/>
      <protection hidden="1"/>
    </xf>
    <xf numFmtId="182" fontId="2" fillId="0" borderId="0" xfId="4" applyNumberFormat="1" applyFont="1" applyAlignment="1" applyProtection="1">
      <alignment vertical="center" wrapText="1"/>
      <protection hidden="1"/>
    </xf>
    <xf numFmtId="2" fontId="0" fillId="0" borderId="0" xfId="0" applyNumberFormat="1" applyProtection="1">
      <protection hidden="1"/>
    </xf>
    <xf numFmtId="1" fontId="0" fillId="0" borderId="0" xfId="0" applyNumberFormat="1" applyProtection="1">
      <protection hidden="1"/>
    </xf>
    <xf numFmtId="188" fontId="0" fillId="0" borderId="0" xfId="0" applyNumberFormat="1" applyProtection="1">
      <protection hidden="1"/>
    </xf>
    <xf numFmtId="189" fontId="37" fillId="0" borderId="1" xfId="10" applyNumberFormat="1" applyFont="1" applyFill="1" applyBorder="1" applyAlignment="1" applyProtection="1">
      <alignment horizontal="center" vertical="top" wrapText="1"/>
    </xf>
    <xf numFmtId="43" fontId="37" fillId="0" borderId="1" xfId="10" applyFont="1" applyFill="1" applyBorder="1" applyAlignment="1" applyProtection="1">
      <alignment horizontal="center" vertical="top" wrapText="1"/>
    </xf>
    <xf numFmtId="165" fontId="0" fillId="0" borderId="0" xfId="1" applyNumberFormat="1" applyFont="1" applyProtection="1">
      <protection hidden="1"/>
    </xf>
    <xf numFmtId="164" fontId="0" fillId="0" borderId="0" xfId="1" applyNumberFormat="1" applyFont="1" applyProtection="1">
      <protection hidden="1"/>
    </xf>
    <xf numFmtId="184" fontId="0" fillId="0" borderId="0" xfId="0" applyNumberFormat="1" applyProtection="1">
      <protection hidden="1"/>
    </xf>
    <xf numFmtId="186" fontId="0" fillId="0" borderId="0" xfId="0" applyNumberFormat="1" applyProtection="1">
      <protection hidden="1"/>
    </xf>
    <xf numFmtId="49" fontId="35" fillId="3" borderId="39" xfId="0" applyNumberFormat="1" applyFont="1" applyFill="1" applyBorder="1" applyAlignment="1" applyProtection="1">
      <alignment horizontal="center" vertical="center" textRotation="90" wrapText="1"/>
      <protection hidden="1"/>
    </xf>
    <xf numFmtId="44" fontId="36" fillId="0" borderId="0" xfId="4" applyFont="1" applyAlignment="1" applyProtection="1">
      <alignment vertical="center"/>
      <protection hidden="1"/>
    </xf>
    <xf numFmtId="43" fontId="37" fillId="19" borderId="1" xfId="10" applyFont="1" applyFill="1" applyBorder="1" applyAlignment="1" applyProtection="1">
      <alignment horizontal="center" vertical="top" wrapText="1"/>
    </xf>
    <xf numFmtId="189" fontId="37" fillId="19" borderId="1" xfId="10" applyNumberFormat="1" applyFont="1" applyFill="1" applyBorder="1" applyAlignment="1" applyProtection="1">
      <alignment horizontal="center" vertical="top" wrapText="1"/>
    </xf>
    <xf numFmtId="187" fontId="0" fillId="19" borderId="0" xfId="0" applyNumberFormat="1" applyFill="1" applyProtection="1">
      <protection hidden="1"/>
    </xf>
    <xf numFmtId="176" fontId="0" fillId="0" borderId="0" xfId="0" applyNumberFormat="1" applyProtection="1">
      <protection hidden="1"/>
    </xf>
    <xf numFmtId="165" fontId="0" fillId="0" borderId="0" xfId="4" applyNumberFormat="1" applyFont="1" applyProtection="1">
      <protection hidden="1"/>
    </xf>
    <xf numFmtId="190" fontId="0" fillId="0" borderId="0" xfId="0" applyNumberFormat="1" applyProtection="1">
      <protection hidden="1"/>
    </xf>
    <xf numFmtId="191" fontId="0" fillId="0" borderId="0" xfId="0" applyNumberFormat="1" applyProtection="1">
      <protection hidden="1"/>
    </xf>
    <xf numFmtId="181" fontId="0" fillId="0" borderId="0" xfId="1" applyNumberFormat="1" applyFont="1" applyProtection="1">
      <protection hidden="1"/>
    </xf>
    <xf numFmtId="180" fontId="0" fillId="0" borderId="0" xfId="4" applyNumberFormat="1" applyFont="1" applyProtection="1">
      <protection hidden="1"/>
    </xf>
    <xf numFmtId="192" fontId="0" fillId="0" borderId="0" xfId="4" applyNumberFormat="1" applyFont="1" applyProtection="1">
      <protection hidden="1"/>
    </xf>
    <xf numFmtId="0" fontId="0" fillId="13" borderId="0" xfId="0" applyFill="1" applyProtection="1">
      <protection hidden="1"/>
    </xf>
    <xf numFmtId="44" fontId="0" fillId="13" borderId="0" xfId="0" applyNumberFormat="1" applyFill="1" applyAlignment="1" applyProtection="1">
      <alignment horizontal="right"/>
      <protection hidden="1"/>
    </xf>
    <xf numFmtId="182" fontId="0" fillId="13" borderId="0" xfId="4" applyNumberFormat="1" applyFont="1" applyFill="1" applyProtection="1">
      <protection hidden="1"/>
    </xf>
    <xf numFmtId="0" fontId="0" fillId="0" borderId="0" xfId="0" applyAlignment="1" applyProtection="1">
      <alignment horizontal="right"/>
      <protection hidden="1"/>
    </xf>
    <xf numFmtId="43" fontId="0" fillId="0" borderId="0" xfId="10" applyFont="1" applyProtection="1">
      <protection hidden="1"/>
    </xf>
    <xf numFmtId="193" fontId="0" fillId="0" borderId="0" xfId="10" applyNumberFormat="1" applyFont="1" applyProtection="1">
      <protection hidden="1"/>
    </xf>
    <xf numFmtId="0" fontId="0" fillId="20" borderId="0" xfId="0" applyFill="1" applyProtection="1">
      <protection hidden="1"/>
    </xf>
    <xf numFmtId="171" fontId="0" fillId="20" borderId="0" xfId="0" applyNumberFormat="1" applyFill="1" applyProtection="1">
      <protection hidden="1"/>
    </xf>
    <xf numFmtId="177" fontId="0" fillId="20" borderId="0" xfId="0" applyNumberFormat="1" applyFill="1" applyProtection="1">
      <protection hidden="1"/>
    </xf>
    <xf numFmtId="173" fontId="0" fillId="20" borderId="0" xfId="0" applyNumberFormat="1" applyFill="1" applyProtection="1">
      <protection hidden="1"/>
    </xf>
    <xf numFmtId="170" fontId="0" fillId="20" borderId="0" xfId="0" applyNumberFormat="1" applyFill="1" applyProtection="1">
      <protection hidden="1"/>
    </xf>
    <xf numFmtId="2" fontId="0" fillId="20" borderId="0" xfId="1" applyNumberFormat="1" applyFont="1" applyFill="1" applyProtection="1">
      <protection hidden="1"/>
    </xf>
    <xf numFmtId="49" fontId="18" fillId="20" borderId="39" xfId="0" applyNumberFormat="1" applyFont="1" applyFill="1" applyBorder="1" applyAlignment="1" applyProtection="1">
      <alignment horizontal="center" vertical="center" textRotation="90" wrapText="1"/>
      <protection hidden="1"/>
    </xf>
    <xf numFmtId="2" fontId="0" fillId="20" borderId="0" xfId="0" applyNumberFormat="1" applyFill="1" applyProtection="1">
      <protection hidden="1"/>
    </xf>
    <xf numFmtId="169" fontId="0" fillId="20" borderId="0" xfId="0" applyNumberFormat="1" applyFill="1" applyProtection="1">
      <protection hidden="1"/>
    </xf>
    <xf numFmtId="174" fontId="22" fillId="0" borderId="0" xfId="0" applyNumberFormat="1" applyFont="1" applyProtection="1">
      <protection hidden="1"/>
    </xf>
    <xf numFmtId="166" fontId="0" fillId="0" borderId="0" xfId="0" applyNumberFormat="1" applyProtection="1">
      <protection hidden="1"/>
    </xf>
    <xf numFmtId="44" fontId="0" fillId="0" borderId="0" xfId="0" applyNumberFormat="1"/>
    <xf numFmtId="0" fontId="34" fillId="10" borderId="4" xfId="0" applyFont="1" applyFill="1" applyBorder="1" applyAlignment="1" applyProtection="1">
      <alignment horizontal="center" vertical="center" wrapText="1"/>
      <protection hidden="1"/>
    </xf>
    <xf numFmtId="0" fontId="2" fillId="0" borderId="42" xfId="0" applyFont="1" applyBorder="1" applyAlignment="1" applyProtection="1">
      <alignment horizontal="center" vertical="center" wrapText="1"/>
      <protection hidden="1"/>
    </xf>
    <xf numFmtId="44" fontId="30" fillId="16" borderId="33" xfId="4" applyFont="1" applyFill="1" applyBorder="1" applyProtection="1">
      <protection hidden="1"/>
    </xf>
    <xf numFmtId="167" fontId="24" fillId="17" borderId="33" xfId="1" applyNumberFormat="1" applyFont="1" applyFill="1" applyBorder="1" applyProtection="1">
      <protection hidden="1"/>
    </xf>
    <xf numFmtId="0" fontId="17" fillId="0" borderId="43" xfId="0" applyFont="1" applyBorder="1" applyAlignment="1" applyProtection="1">
      <alignment horizontal="center" vertical="center" wrapText="1"/>
      <protection hidden="1"/>
    </xf>
    <xf numFmtId="0" fontId="6" fillId="0" borderId="43" xfId="0" applyFont="1" applyBorder="1" applyAlignment="1" applyProtection="1">
      <alignment horizontal="center" vertical="center" wrapText="1"/>
      <protection hidden="1"/>
    </xf>
    <xf numFmtId="0" fontId="2" fillId="0" borderId="43" xfId="0" applyFont="1" applyBorder="1" applyAlignment="1" applyProtection="1">
      <alignment horizontal="left" vertical="center" wrapText="1"/>
      <protection hidden="1"/>
    </xf>
    <xf numFmtId="0" fontId="2" fillId="0" borderId="43" xfId="0" applyFont="1" applyBorder="1" applyAlignment="1" applyProtection="1">
      <alignment vertical="center" wrapText="1"/>
      <protection hidden="1"/>
    </xf>
    <xf numFmtId="0" fontId="2" fillId="0" borderId="43" xfId="0" applyFont="1" applyBorder="1" applyAlignment="1" applyProtection="1">
      <alignment horizontal="center" vertical="center" wrapText="1"/>
      <protection hidden="1"/>
    </xf>
    <xf numFmtId="164" fontId="2" fillId="0" borderId="43" xfId="0" applyNumberFormat="1" applyFont="1" applyBorder="1" applyAlignment="1" applyProtection="1">
      <alignment horizontal="center" vertical="center" wrapText="1"/>
      <protection hidden="1"/>
    </xf>
    <xf numFmtId="164" fontId="2" fillId="0" borderId="43" xfId="0" applyNumberFormat="1" applyFont="1" applyBorder="1" applyAlignment="1" applyProtection="1">
      <alignment vertical="center" wrapText="1"/>
      <protection hidden="1"/>
    </xf>
    <xf numFmtId="4" fontId="2" fillId="0" borderId="43" xfId="0" applyNumberFormat="1" applyFont="1" applyBorder="1" applyAlignment="1" applyProtection="1">
      <alignment horizontal="center" vertical="center" wrapText="1"/>
      <protection hidden="1"/>
    </xf>
    <xf numFmtId="42" fontId="2" fillId="0" borderId="43" xfId="1" applyFont="1" applyBorder="1" applyAlignment="1" applyProtection="1">
      <alignment vertical="center" wrapText="1"/>
      <protection hidden="1"/>
    </xf>
    <xf numFmtId="2" fontId="2" fillId="0" borderId="43" xfId="0" applyNumberFormat="1" applyFont="1" applyBorder="1" applyAlignment="1" applyProtection="1">
      <alignment vertical="center" wrapText="1"/>
      <protection hidden="1"/>
    </xf>
    <xf numFmtId="0" fontId="17" fillId="0" borderId="41" xfId="0" applyFont="1" applyBorder="1" applyAlignment="1" applyProtection="1">
      <alignment horizontal="center" vertical="center" wrapText="1"/>
      <protection hidden="1"/>
    </xf>
    <xf numFmtId="0" fontId="6" fillId="0" borderId="41" xfId="0" applyFont="1" applyBorder="1" applyAlignment="1" applyProtection="1">
      <alignment horizontal="center" vertical="center" wrapText="1"/>
      <protection hidden="1"/>
    </xf>
    <xf numFmtId="0" fontId="2" fillId="0" borderId="41" xfId="0" applyFont="1" applyBorder="1" applyAlignment="1" applyProtection="1">
      <alignment horizontal="left" vertical="center" wrapText="1"/>
      <protection hidden="1"/>
    </xf>
    <xf numFmtId="0" fontId="2" fillId="0" borderId="41" xfId="0" applyFont="1" applyBorder="1" applyAlignment="1" applyProtection="1">
      <alignment vertical="center" wrapText="1"/>
      <protection hidden="1"/>
    </xf>
    <xf numFmtId="0" fontId="2" fillId="0" borderId="41" xfId="0" applyFont="1" applyBorder="1" applyAlignment="1" applyProtection="1">
      <alignment horizontal="center" vertical="center" wrapText="1"/>
      <protection hidden="1"/>
    </xf>
    <xf numFmtId="164" fontId="2" fillId="0" borderId="41" xfId="0" applyNumberFormat="1" applyFont="1" applyBorder="1" applyAlignment="1" applyProtection="1">
      <alignment horizontal="center" vertical="center" wrapText="1"/>
      <protection hidden="1"/>
    </xf>
    <xf numFmtId="4" fontId="2" fillId="0" borderId="41" xfId="0" applyNumberFormat="1" applyFont="1" applyBorder="1" applyAlignment="1" applyProtection="1">
      <alignment horizontal="center" vertical="center" wrapText="1"/>
      <protection hidden="1"/>
    </xf>
    <xf numFmtId="167" fontId="2" fillId="0" borderId="41" xfId="1" applyNumberFormat="1" applyFont="1" applyBorder="1" applyAlignment="1" applyProtection="1">
      <alignment vertical="center" wrapText="1"/>
      <protection hidden="1"/>
    </xf>
    <xf numFmtId="167" fontId="2" fillId="0" borderId="41" xfId="0" applyNumberFormat="1" applyFont="1" applyBorder="1" applyAlignment="1" applyProtection="1">
      <alignment horizontal="center" vertical="center" wrapText="1"/>
      <protection hidden="1"/>
    </xf>
    <xf numFmtId="4" fontId="21" fillId="10" borderId="1" xfId="0" applyNumberFormat="1" applyFont="1" applyFill="1" applyBorder="1" applyAlignment="1" applyProtection="1">
      <alignment horizontal="center" vertical="center" wrapText="1"/>
      <protection hidden="1"/>
    </xf>
    <xf numFmtId="0" fontId="21" fillId="12" borderId="1" xfId="0" applyFont="1" applyFill="1" applyBorder="1" applyAlignment="1" applyProtection="1">
      <alignment horizontal="center" vertical="center" textRotation="90" wrapText="1"/>
      <protection hidden="1"/>
    </xf>
    <xf numFmtId="0" fontId="21" fillId="10" borderId="1" xfId="0" applyFont="1" applyFill="1" applyBorder="1" applyAlignment="1" applyProtection="1">
      <alignment horizontal="center" vertical="center" textRotation="90" wrapText="1"/>
      <protection hidden="1"/>
    </xf>
    <xf numFmtId="0" fontId="17"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164" fontId="2" fillId="0" borderId="1" xfId="0" applyNumberFormat="1" applyFont="1" applyBorder="1" applyAlignment="1" applyProtection="1">
      <alignment horizontal="center" vertical="center" wrapText="1"/>
      <protection hidden="1"/>
    </xf>
    <xf numFmtId="42" fontId="2" fillId="0" borderId="1" xfId="1" applyFont="1" applyBorder="1" applyAlignment="1" applyProtection="1">
      <alignment vertical="center" wrapText="1"/>
      <protection hidden="1"/>
    </xf>
    <xf numFmtId="2" fontId="2" fillId="0" borderId="1" xfId="0" applyNumberFormat="1" applyFont="1" applyBorder="1" applyAlignment="1" applyProtection="1">
      <alignment vertical="center" wrapText="1"/>
      <protection hidden="1"/>
    </xf>
    <xf numFmtId="0" fontId="0" fillId="0" borderId="1" xfId="0" applyBorder="1" applyProtection="1">
      <protection locked="0"/>
    </xf>
    <xf numFmtId="0" fontId="0" fillId="0" borderId="1" xfId="0"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167" fontId="2" fillId="0" borderId="1" xfId="1" applyNumberFormat="1" applyFont="1" applyBorder="1" applyAlignment="1" applyProtection="1">
      <alignment vertical="center" wrapText="1"/>
      <protection hidden="1"/>
    </xf>
    <xf numFmtId="0" fontId="0" fillId="0" borderId="41" xfId="0" applyBorder="1" applyProtection="1">
      <protection hidden="1"/>
    </xf>
    <xf numFmtId="0" fontId="0" fillId="0" borderId="41" xfId="0" applyBorder="1" applyAlignment="1" applyProtection="1">
      <alignment horizontal="center" vertical="center"/>
      <protection hidden="1"/>
    </xf>
    <xf numFmtId="0" fontId="0" fillId="0" borderId="40" xfId="0" applyBorder="1" applyProtection="1">
      <protection hidden="1"/>
    </xf>
    <xf numFmtId="0" fontId="0" fillId="0" borderId="40" xfId="0" applyBorder="1" applyAlignment="1" applyProtection="1">
      <alignment horizontal="center" vertical="center"/>
      <protection hidden="1"/>
    </xf>
    <xf numFmtId="0" fontId="0" fillId="0" borderId="43" xfId="0" applyBorder="1" applyProtection="1">
      <protection hidden="1"/>
    </xf>
    <xf numFmtId="0" fontId="0" fillId="0" borderId="43" xfId="0" applyBorder="1" applyAlignment="1" applyProtection="1">
      <alignment horizontal="center" vertical="center"/>
      <protection hidden="1"/>
    </xf>
    <xf numFmtId="4" fontId="2" fillId="0" borderId="1" xfId="0" applyNumberFormat="1" applyFont="1" applyBorder="1" applyAlignment="1" applyProtection="1">
      <alignment horizontal="center" vertical="center" wrapText="1"/>
      <protection locked="0" hidden="1"/>
    </xf>
    <xf numFmtId="0" fontId="0" fillId="0" borderId="1" xfId="0" applyBorder="1" applyProtection="1">
      <protection locked="0" hidden="1"/>
    </xf>
    <xf numFmtId="0" fontId="0" fillId="0" borderId="0" xfId="0" applyProtection="1">
      <protection locked="0" hidden="1"/>
    </xf>
    <xf numFmtId="0" fontId="24" fillId="7" borderId="36" xfId="0" applyFont="1" applyFill="1" applyBorder="1" applyAlignment="1">
      <alignment horizontal="left" vertical="top" wrapText="1"/>
    </xf>
    <xf numFmtId="0" fontId="24" fillId="7" borderId="13" xfId="0" applyFont="1" applyFill="1" applyBorder="1" applyAlignment="1">
      <alignment horizontal="left" vertical="top" wrapText="1"/>
    </xf>
    <xf numFmtId="0" fontId="24" fillId="7" borderId="37" xfId="0" applyFont="1" applyFill="1" applyBorder="1" applyAlignment="1">
      <alignment horizontal="left" vertical="top" wrapText="1"/>
    </xf>
    <xf numFmtId="0" fontId="24" fillId="7" borderId="28" xfId="0" applyFont="1" applyFill="1" applyBorder="1" applyAlignment="1">
      <alignment horizontal="left" vertical="center" wrapText="1"/>
    </xf>
    <xf numFmtId="0" fontId="24" fillId="7" borderId="1" xfId="0" applyFont="1" applyFill="1" applyBorder="1" applyAlignment="1">
      <alignment horizontal="left" vertical="center" wrapText="1"/>
    </xf>
    <xf numFmtId="0" fontId="24" fillId="7" borderId="29" xfId="0" applyFont="1" applyFill="1" applyBorder="1" applyAlignment="1">
      <alignment horizontal="left" vertical="center" wrapText="1"/>
    </xf>
    <xf numFmtId="0" fontId="22" fillId="0" borderId="1" xfId="0" applyFont="1" applyBorder="1" applyAlignment="1">
      <alignment horizontal="center" vertical="center" wrapText="1"/>
    </xf>
    <xf numFmtId="0" fontId="22" fillId="0" borderId="29" xfId="0" applyFont="1" applyBorder="1" applyAlignment="1">
      <alignment horizontal="center" vertical="center" wrapText="1"/>
    </xf>
    <xf numFmtId="0" fontId="25" fillId="0" borderId="28" xfId="0" applyFont="1" applyBorder="1" applyAlignment="1">
      <alignment horizontal="left" vertical="center" wrapText="1"/>
    </xf>
    <xf numFmtId="0" fontId="25" fillId="0" borderId="1" xfId="0" applyFont="1" applyBorder="1" applyAlignment="1">
      <alignment horizontal="left" vertical="center" wrapText="1"/>
    </xf>
    <xf numFmtId="0" fontId="25" fillId="0" borderId="29" xfId="0" applyFont="1" applyBorder="1" applyAlignment="1">
      <alignment horizontal="left" vertical="center" wrapText="1"/>
    </xf>
    <xf numFmtId="0" fontId="24" fillId="7" borderId="30" xfId="0" applyFont="1" applyFill="1" applyBorder="1" applyAlignment="1">
      <alignment horizontal="left" vertical="center" wrapText="1"/>
    </xf>
    <xf numFmtId="0" fontId="24" fillId="7" borderId="31" xfId="0" applyFont="1" applyFill="1" applyBorder="1" applyAlignment="1">
      <alignment horizontal="left" vertical="center" wrapText="1"/>
    </xf>
    <xf numFmtId="0" fontId="24" fillId="7" borderId="32" xfId="0" applyFont="1" applyFill="1" applyBorder="1" applyAlignment="1">
      <alignment horizontal="left" vertical="center" wrapText="1"/>
    </xf>
    <xf numFmtId="0" fontId="22" fillId="6" borderId="17" xfId="0" applyFont="1" applyFill="1" applyBorder="1" applyAlignment="1">
      <alignment horizontal="left" vertical="center" wrapText="1"/>
    </xf>
    <xf numFmtId="0" fontId="22" fillId="6" borderId="18" xfId="0" applyFont="1" applyFill="1" applyBorder="1" applyAlignment="1">
      <alignment horizontal="left" vertical="center" wrapText="1"/>
    </xf>
    <xf numFmtId="0" fontId="22" fillId="6" borderId="19" xfId="0" applyFont="1" applyFill="1" applyBorder="1" applyAlignment="1">
      <alignment horizontal="left" vertical="center" wrapText="1"/>
    </xf>
    <xf numFmtId="0" fontId="22" fillId="6" borderId="20" xfId="0" applyFont="1" applyFill="1" applyBorder="1" applyAlignment="1">
      <alignment horizontal="left" vertical="center" wrapText="1"/>
    </xf>
    <xf numFmtId="0" fontId="22" fillId="6" borderId="0" xfId="0" applyFont="1" applyFill="1" applyAlignment="1">
      <alignment horizontal="left" vertical="center" wrapText="1"/>
    </xf>
    <xf numFmtId="0" fontId="22" fillId="6" borderId="21" xfId="0" applyFont="1" applyFill="1" applyBorder="1" applyAlignment="1">
      <alignment horizontal="left" vertical="center" wrapText="1"/>
    </xf>
    <xf numFmtId="0" fontId="22" fillId="6" borderId="22" xfId="0" applyFont="1" applyFill="1" applyBorder="1" applyAlignment="1">
      <alignment horizontal="left" vertical="center" wrapText="1"/>
    </xf>
    <xf numFmtId="0" fontId="22" fillId="6" borderId="23" xfId="0" applyFont="1" applyFill="1" applyBorder="1" applyAlignment="1">
      <alignment horizontal="left" vertical="center" wrapText="1"/>
    </xf>
    <xf numFmtId="0" fontId="22" fillId="6" borderId="24" xfId="0" applyFont="1" applyFill="1" applyBorder="1" applyAlignment="1">
      <alignment horizontal="left" vertical="center" wrapText="1"/>
    </xf>
    <xf numFmtId="0" fontId="24" fillId="7" borderId="14" xfId="0" applyFont="1" applyFill="1" applyBorder="1" applyAlignment="1">
      <alignment horizontal="left" vertical="top" wrapText="1"/>
    </xf>
    <xf numFmtId="0" fontId="24" fillId="7" borderId="15" xfId="0" applyFont="1" applyFill="1" applyBorder="1" applyAlignment="1">
      <alignment horizontal="left" vertical="top" wrapText="1"/>
    </xf>
    <xf numFmtId="0" fontId="24" fillId="7" borderId="16" xfId="0" applyFont="1" applyFill="1" applyBorder="1" applyAlignment="1">
      <alignment horizontal="left" vertical="top" wrapText="1"/>
    </xf>
    <xf numFmtId="0" fontId="23" fillId="6" borderId="17" xfId="0" applyFont="1" applyFill="1" applyBorder="1" applyAlignment="1">
      <alignment horizontal="left" vertical="center"/>
    </xf>
    <xf numFmtId="0" fontId="23" fillId="6" borderId="18" xfId="0" applyFont="1" applyFill="1" applyBorder="1" applyAlignment="1">
      <alignment horizontal="left" vertical="center"/>
    </xf>
    <xf numFmtId="0" fontId="23" fillId="6" borderId="19" xfId="0" applyFont="1" applyFill="1" applyBorder="1" applyAlignment="1">
      <alignment horizontal="left" vertical="center"/>
    </xf>
    <xf numFmtId="0" fontId="24" fillId="7" borderId="36" xfId="0" applyFont="1" applyFill="1" applyBorder="1" applyAlignment="1">
      <alignment horizontal="left" vertical="center" wrapText="1"/>
    </xf>
    <xf numFmtId="0" fontId="24" fillId="7" borderId="13" xfId="0" applyFont="1" applyFill="1" applyBorder="1" applyAlignment="1">
      <alignment horizontal="left" vertical="center" wrapText="1"/>
    </xf>
    <xf numFmtId="0" fontId="24" fillId="7" borderId="37" xfId="0" applyFont="1" applyFill="1" applyBorder="1" applyAlignment="1">
      <alignment horizontal="left" vertical="center" wrapText="1"/>
    </xf>
    <xf numFmtId="0" fontId="24" fillId="7" borderId="25" xfId="0" applyFont="1" applyFill="1" applyBorder="1" applyAlignment="1">
      <alignment horizontal="left" vertical="center" wrapText="1"/>
    </xf>
    <xf numFmtId="0" fontId="24" fillId="7" borderId="26" xfId="0" applyFont="1" applyFill="1" applyBorder="1" applyAlignment="1">
      <alignment horizontal="left" vertical="center" wrapText="1"/>
    </xf>
    <xf numFmtId="0" fontId="24" fillId="7" borderId="27" xfId="0" applyFont="1" applyFill="1" applyBorder="1" applyAlignment="1">
      <alignment horizontal="left" vertical="center" wrapText="1"/>
    </xf>
    <xf numFmtId="165" fontId="3" fillId="4" borderId="14" xfId="0" applyNumberFormat="1" applyFont="1" applyFill="1" applyBorder="1" applyAlignment="1" applyProtection="1">
      <alignment horizontal="center" vertical="center" wrapText="1"/>
      <protection hidden="1"/>
    </xf>
    <xf numFmtId="165" fontId="3" fillId="4" borderId="15" xfId="0" applyNumberFormat="1" applyFont="1" applyFill="1" applyBorder="1" applyAlignment="1" applyProtection="1">
      <alignment horizontal="center" vertical="center" wrapText="1"/>
      <protection hidden="1"/>
    </xf>
    <xf numFmtId="165" fontId="3" fillId="4" borderId="16" xfId="0" applyNumberFormat="1" applyFont="1" applyFill="1" applyBorder="1" applyAlignment="1" applyProtection="1">
      <alignment horizontal="center" vertical="center" wrapText="1"/>
      <protection hidden="1"/>
    </xf>
    <xf numFmtId="0" fontId="5" fillId="0" borderId="12" xfId="0" applyFont="1" applyBorder="1" applyAlignment="1" applyProtection="1">
      <alignment horizontal="center" vertical="center"/>
      <protection hidden="1"/>
    </xf>
    <xf numFmtId="0" fontId="5" fillId="0" borderId="11" xfId="0" applyFont="1" applyBorder="1" applyAlignment="1" applyProtection="1">
      <alignment horizontal="center" vertical="center"/>
      <protection hidden="1"/>
    </xf>
    <xf numFmtId="165" fontId="3" fillId="4" borderId="0" xfId="0" applyNumberFormat="1" applyFont="1" applyFill="1" applyAlignment="1" applyProtection="1">
      <alignment horizontal="center" vertical="center" wrapText="1"/>
      <protection hidden="1"/>
    </xf>
    <xf numFmtId="165" fontId="3" fillId="4" borderId="21" xfId="0" applyNumberFormat="1" applyFont="1" applyFill="1" applyBorder="1" applyAlignment="1" applyProtection="1">
      <alignment horizontal="center" vertical="center" wrapText="1"/>
      <protection hidden="1"/>
    </xf>
    <xf numFmtId="0" fontId="10" fillId="5" borderId="3" xfId="0" applyFont="1" applyFill="1" applyBorder="1" applyAlignment="1" applyProtection="1">
      <alignment horizontal="center" vertical="center" wrapText="1"/>
      <protection hidden="1"/>
    </xf>
    <xf numFmtId="0" fontId="10" fillId="5" borderId="4" xfId="0" applyFont="1" applyFill="1" applyBorder="1" applyAlignment="1" applyProtection="1">
      <alignment horizontal="center" vertical="center" wrapText="1"/>
      <protection hidden="1"/>
    </xf>
    <xf numFmtId="0" fontId="10" fillId="5" borderId="5" xfId="0" applyFont="1" applyFill="1" applyBorder="1" applyAlignment="1" applyProtection="1">
      <alignment horizontal="center" vertical="center" wrapText="1"/>
      <protection hidden="1"/>
    </xf>
    <xf numFmtId="0" fontId="10" fillId="5" borderId="6" xfId="0" applyFont="1" applyFill="1" applyBorder="1" applyAlignment="1" applyProtection="1">
      <alignment horizontal="center" vertical="center" wrapText="1"/>
      <protection hidden="1"/>
    </xf>
    <xf numFmtId="0" fontId="10" fillId="5" borderId="0" xfId="0" applyFont="1" applyFill="1" applyAlignment="1" applyProtection="1">
      <alignment horizontal="center" vertical="center" wrapText="1"/>
      <protection hidden="1"/>
    </xf>
    <xf numFmtId="0" fontId="10" fillId="5" borderId="7" xfId="0" applyFont="1" applyFill="1" applyBorder="1" applyAlignment="1" applyProtection="1">
      <alignment horizontal="center" vertical="center" wrapText="1"/>
      <protection hidden="1"/>
    </xf>
    <xf numFmtId="0" fontId="10" fillId="5" borderId="8" xfId="0" applyFont="1" applyFill="1" applyBorder="1" applyAlignment="1" applyProtection="1">
      <alignment horizontal="center" vertical="center" wrapText="1"/>
      <protection hidden="1"/>
    </xf>
    <xf numFmtId="0" fontId="10" fillId="5" borderId="9" xfId="0" applyFont="1" applyFill="1" applyBorder="1" applyAlignment="1" applyProtection="1">
      <alignment horizontal="center" vertical="center" wrapText="1"/>
      <protection hidden="1"/>
    </xf>
    <xf numFmtId="0" fontId="10" fillId="5" borderId="10" xfId="0" applyFont="1" applyFill="1" applyBorder="1" applyAlignment="1" applyProtection="1">
      <alignment horizontal="center" vertical="center" wrapText="1"/>
      <protection hidden="1"/>
    </xf>
    <xf numFmtId="0" fontId="9" fillId="0" borderId="13" xfId="0" applyFont="1" applyBorder="1" applyAlignment="1" applyProtection="1">
      <alignment horizontal="center" vertical="center" wrapText="1"/>
      <protection hidden="1"/>
    </xf>
    <xf numFmtId="0" fontId="9" fillId="0" borderId="11"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0" fontId="4" fillId="0" borderId="9"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9" fillId="5" borderId="1" xfId="0" applyFont="1" applyFill="1" applyBorder="1" applyAlignment="1" applyProtection="1">
      <alignment horizontal="center" vertical="center" wrapText="1"/>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center"/>
      <protection hidden="1"/>
    </xf>
    <xf numFmtId="0" fontId="9"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center" wrapText="1"/>
      <protection hidden="1"/>
    </xf>
    <xf numFmtId="0" fontId="9" fillId="0" borderId="5" xfId="0" applyFont="1" applyBorder="1" applyAlignment="1" applyProtection="1">
      <alignment horizontal="center" vertical="center" wrapText="1"/>
      <protection hidden="1"/>
    </xf>
    <xf numFmtId="0" fontId="0" fillId="0" borderId="4" xfId="0" applyBorder="1" applyAlignment="1" applyProtection="1">
      <alignment horizontal="center"/>
      <protection hidden="1"/>
    </xf>
    <xf numFmtId="0" fontId="0" fillId="0" borderId="5" xfId="0" applyBorder="1" applyAlignment="1" applyProtection="1">
      <alignment horizontal="center"/>
      <protection hidden="1"/>
    </xf>
    <xf numFmtId="0" fontId="0" fillId="0" borderId="0" xfId="0" applyAlignment="1" applyProtection="1">
      <alignment horizontal="center"/>
      <protection hidden="1"/>
    </xf>
    <xf numFmtId="0" fontId="0" fillId="0" borderId="7" xfId="0" applyBorder="1" applyAlignment="1" applyProtection="1">
      <alignment horizontal="center"/>
      <protection hidden="1"/>
    </xf>
    <xf numFmtId="0" fontId="0" fillId="12" borderId="5" xfId="0" applyFill="1" applyBorder="1" applyAlignment="1" applyProtection="1">
      <alignment horizontal="center"/>
      <protection hidden="1"/>
    </xf>
    <xf numFmtId="0" fontId="0" fillId="12" borderId="33" xfId="0" applyFill="1" applyBorder="1" applyAlignment="1" applyProtection="1">
      <alignment horizontal="center"/>
      <protection hidden="1"/>
    </xf>
    <xf numFmtId="0" fontId="24" fillId="17" borderId="1" xfId="0" applyFont="1" applyFill="1" applyBorder="1" applyAlignment="1" applyProtection="1">
      <alignment horizontal="center"/>
      <protection hidden="1"/>
    </xf>
    <xf numFmtId="0" fontId="0" fillId="0" borderId="1" xfId="0" applyBorder="1" applyAlignment="1">
      <alignment horizontal="center" vertical="center"/>
    </xf>
    <xf numFmtId="0" fontId="0" fillId="0" borderId="8" xfId="0" applyBorder="1" applyAlignment="1">
      <alignment horizontal="center"/>
    </xf>
    <xf numFmtId="0" fontId="0" fillId="0" borderId="9" xfId="0" applyBorder="1" applyAlignment="1">
      <alignment horizontal="center"/>
    </xf>
  </cellXfs>
  <cellStyles count="11">
    <cellStyle name="Millares" xfId="10" builtinId="3"/>
    <cellStyle name="Millares [0]" xfId="2" builtinId="6"/>
    <cellStyle name="Millares [0] 2" xfId="6" xr:uid="{00000000-0005-0000-0000-000002000000}"/>
    <cellStyle name="Millares 2" xfId="8" xr:uid="{00000000-0005-0000-0000-000003000000}"/>
    <cellStyle name="Moneda" xfId="4" builtinId="4"/>
    <cellStyle name="Moneda [0]" xfId="1" builtinId="7"/>
    <cellStyle name="Moneda [0] 2" xfId="3" xr:uid="{00000000-0005-0000-0000-000006000000}"/>
    <cellStyle name="Moneda [0] 2 2" xfId="7" xr:uid="{00000000-0005-0000-0000-000007000000}"/>
    <cellStyle name="Moneda [0] 3" xfId="5" xr:uid="{00000000-0005-0000-0000-000008000000}"/>
    <cellStyle name="Moneda 2" xfId="9" xr:uid="{00000000-0005-0000-0000-000009000000}"/>
    <cellStyle name="Normal" xfId="0" builtinId="0"/>
  </cellStyles>
  <dxfs count="8">
    <dxf>
      <fill>
        <patternFill>
          <bgColor rgb="FFFFFF00"/>
        </patternFill>
      </fill>
    </dxf>
    <dxf>
      <font>
        <b/>
        <i val="0"/>
        <color theme="0"/>
      </font>
      <fill>
        <patternFill>
          <bgColor rgb="FFFF0000"/>
        </patternFill>
      </fill>
    </dxf>
    <dxf>
      <fill>
        <patternFill>
          <bgColor rgb="FF00B050"/>
        </patternFill>
      </fill>
    </dxf>
    <dxf>
      <font>
        <b/>
        <i val="0"/>
        <color theme="0"/>
      </font>
      <fill>
        <patternFill>
          <bgColor rgb="FFFF0000"/>
        </patternFill>
      </fill>
    </dxf>
    <dxf>
      <fill>
        <patternFill>
          <bgColor rgb="FF00B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F9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666750</xdr:colOff>
      <xdr:row>24</xdr:row>
      <xdr:rowOff>76200</xdr:rowOff>
    </xdr:from>
    <xdr:to>
      <xdr:col>3</xdr:col>
      <xdr:colOff>390525</xdr:colOff>
      <xdr:row>25</xdr:row>
      <xdr:rowOff>66675</xdr:rowOff>
    </xdr:to>
    <xdr:pic>
      <xdr:nvPicPr>
        <xdr:cNvPr id="3" name="Imagen 2">
          <a:extLst>
            <a:ext uri="{FF2B5EF4-FFF2-40B4-BE49-F238E27FC236}">
              <a16:creationId xmlns:a16="http://schemas.microsoft.com/office/drawing/2014/main" id="{210A3836-765B-BD8C-06E2-8CFE5DBC83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9334500"/>
          <a:ext cx="124777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361950</xdr:colOff>
      <xdr:row>25</xdr:row>
      <xdr:rowOff>438150</xdr:rowOff>
    </xdr:from>
    <xdr:to>
      <xdr:col>3</xdr:col>
      <xdr:colOff>723900</xdr:colOff>
      <xdr:row>28</xdr:row>
      <xdr:rowOff>47625</xdr:rowOff>
    </xdr:to>
    <xdr:pic>
      <xdr:nvPicPr>
        <xdr:cNvPr id="4" name="Imagen 3">
          <a:extLst>
            <a:ext uri="{FF2B5EF4-FFF2-40B4-BE49-F238E27FC236}">
              <a16:creationId xmlns:a16="http://schemas.microsoft.com/office/drawing/2014/main" id="{811771C6-149B-AE2F-9F2E-8D6A6A23A3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9625" y="10306050"/>
          <a:ext cx="18859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118599</xdr:colOff>
      <xdr:row>0</xdr:row>
      <xdr:rowOff>78441</xdr:rowOff>
    </xdr:from>
    <xdr:to>
      <xdr:col>15</xdr:col>
      <xdr:colOff>12165</xdr:colOff>
      <xdr:row>0</xdr:row>
      <xdr:rowOff>524516</xdr:rowOff>
    </xdr:to>
    <xdr:pic>
      <xdr:nvPicPr>
        <xdr:cNvPr id="3" name="Imagen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002687" y="78441"/>
          <a:ext cx="789078" cy="44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614882</xdr:colOff>
      <xdr:row>0</xdr:row>
      <xdr:rowOff>57684</xdr:rowOff>
    </xdr:from>
    <xdr:to>
      <xdr:col>1</xdr:col>
      <xdr:colOff>1389530</xdr:colOff>
      <xdr:row>2</xdr:row>
      <xdr:rowOff>156882</xdr:rowOff>
    </xdr:to>
    <xdr:pic>
      <xdr:nvPicPr>
        <xdr:cNvPr id="4" name="Imagen 77">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76764" y="57684"/>
          <a:ext cx="774648" cy="4801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37"/>
  <sheetViews>
    <sheetView showGridLines="0" workbookViewId="0">
      <selection activeCell="L14" sqref="L14"/>
    </sheetView>
  </sheetViews>
  <sheetFormatPr baseColWidth="10" defaultColWidth="11.42578125" defaultRowHeight="15" x14ac:dyDescent="0.25"/>
  <cols>
    <col min="1" max="1" width="6.7109375" style="40" customWidth="1"/>
    <col min="2" max="4" width="11.42578125" style="40"/>
    <col min="5" max="5" width="11.42578125" style="40" customWidth="1"/>
    <col min="6" max="16384" width="11.42578125" style="40"/>
  </cols>
  <sheetData>
    <row r="2" spans="2:10" ht="15.75" thickBot="1" x14ac:dyDescent="0.3"/>
    <row r="3" spans="2:10" ht="19.5" thickBot="1" x14ac:dyDescent="0.35">
      <c r="B3" s="41" t="s">
        <v>0</v>
      </c>
      <c r="C3" s="42"/>
      <c r="D3" s="43"/>
    </row>
    <row r="4" spans="2:10" ht="15.75" thickBot="1" x14ac:dyDescent="0.3"/>
    <row r="5" spans="2:10" ht="22.5" customHeight="1" x14ac:dyDescent="0.25">
      <c r="B5" s="240" t="s">
        <v>1</v>
      </c>
      <c r="C5" s="241"/>
      <c r="D5" s="241"/>
      <c r="E5" s="241"/>
      <c r="F5" s="241"/>
      <c r="G5" s="241"/>
      <c r="H5" s="241"/>
      <c r="I5" s="241"/>
      <c r="J5" s="242"/>
    </row>
    <row r="6" spans="2:10" ht="22.5" customHeight="1" x14ac:dyDescent="0.25">
      <c r="B6" s="243"/>
      <c r="C6" s="244"/>
      <c r="D6" s="244"/>
      <c r="E6" s="244"/>
      <c r="F6" s="244"/>
      <c r="G6" s="244"/>
      <c r="H6" s="244"/>
      <c r="I6" s="244"/>
      <c r="J6" s="245"/>
    </row>
    <row r="7" spans="2:10" ht="22.5" customHeight="1" x14ac:dyDescent="0.25">
      <c r="B7" s="243"/>
      <c r="C7" s="244"/>
      <c r="D7" s="244"/>
      <c r="E7" s="244"/>
      <c r="F7" s="244"/>
      <c r="G7" s="244"/>
      <c r="H7" s="244"/>
      <c r="I7" s="244"/>
      <c r="J7" s="245"/>
    </row>
    <row r="8" spans="2:10" ht="22.5" customHeight="1" thickBot="1" x14ac:dyDescent="0.3">
      <c r="B8" s="246"/>
      <c r="C8" s="247"/>
      <c r="D8" s="247"/>
      <c r="E8" s="247"/>
      <c r="F8" s="247"/>
      <c r="G8" s="247"/>
      <c r="H8" s="247"/>
      <c r="I8" s="247"/>
      <c r="J8" s="248"/>
    </row>
    <row r="9" spans="2:10" ht="15.75" thickBot="1" x14ac:dyDescent="0.3"/>
    <row r="10" spans="2:10" ht="29.25" customHeight="1" thickBot="1" x14ac:dyDescent="0.3">
      <c r="B10" s="252" t="s">
        <v>2</v>
      </c>
      <c r="C10" s="253"/>
      <c r="D10" s="254"/>
    </row>
    <row r="11" spans="2:10" s="44" customFormat="1" ht="28.5" customHeight="1" thickBot="1" x14ac:dyDescent="0.3">
      <c r="B11" s="249" t="s">
        <v>3</v>
      </c>
      <c r="C11" s="250"/>
      <c r="D11" s="250"/>
      <c r="E11" s="250"/>
      <c r="F11" s="250"/>
      <c r="G11" s="250"/>
      <c r="H11" s="250"/>
      <c r="I11" s="250"/>
      <c r="J11" s="251"/>
    </row>
    <row r="12" spans="2:10" s="44" customFormat="1" ht="30.95" customHeight="1" thickBot="1" x14ac:dyDescent="0.3">
      <c r="B12" s="249" t="s">
        <v>4</v>
      </c>
      <c r="C12" s="250"/>
      <c r="D12" s="250"/>
      <c r="E12" s="250"/>
      <c r="F12" s="250"/>
      <c r="G12" s="250"/>
      <c r="H12" s="250"/>
      <c r="I12" s="250"/>
      <c r="J12" s="251"/>
    </row>
    <row r="13" spans="2:10" s="44" customFormat="1" ht="48" customHeight="1" x14ac:dyDescent="0.25">
      <c r="B13" s="258" t="s">
        <v>5</v>
      </c>
      <c r="C13" s="259"/>
      <c r="D13" s="259"/>
      <c r="E13" s="259"/>
      <c r="F13" s="259"/>
      <c r="G13" s="259"/>
      <c r="H13" s="259"/>
      <c r="I13" s="259"/>
      <c r="J13" s="260"/>
    </row>
    <row r="14" spans="2:10" s="44" customFormat="1" ht="48" customHeight="1" x14ac:dyDescent="0.25">
      <c r="B14" s="229" t="s">
        <v>6</v>
      </c>
      <c r="C14" s="230"/>
      <c r="D14" s="230"/>
      <c r="E14" s="230"/>
      <c r="F14" s="230"/>
      <c r="G14" s="230"/>
      <c r="H14" s="230"/>
      <c r="I14" s="230"/>
      <c r="J14" s="231"/>
    </row>
    <row r="15" spans="2:10" s="44" customFormat="1" ht="48" customHeight="1" x14ac:dyDescent="0.25">
      <c r="B15" s="229" t="s">
        <v>7</v>
      </c>
      <c r="C15" s="230"/>
      <c r="D15" s="230"/>
      <c r="E15" s="230"/>
      <c r="F15" s="230"/>
      <c r="G15" s="230"/>
      <c r="H15" s="230"/>
      <c r="I15" s="230"/>
      <c r="J15" s="231"/>
    </row>
    <row r="16" spans="2:10" s="44" customFormat="1" ht="48" customHeight="1" x14ac:dyDescent="0.25">
      <c r="B16" s="229" t="s">
        <v>8</v>
      </c>
      <c r="C16" s="230"/>
      <c r="D16" s="230"/>
      <c r="E16" s="230"/>
      <c r="F16" s="230"/>
      <c r="G16" s="230"/>
      <c r="H16" s="230"/>
      <c r="I16" s="230"/>
      <c r="J16" s="231"/>
    </row>
    <row r="17" spans="2:10" s="44" customFormat="1" ht="48" customHeight="1" x14ac:dyDescent="0.25">
      <c r="B17" s="229" t="s">
        <v>9</v>
      </c>
      <c r="C17" s="230"/>
      <c r="D17" s="230"/>
      <c r="E17" s="230"/>
      <c r="F17" s="230"/>
      <c r="G17" s="230"/>
      <c r="H17" s="230"/>
      <c r="I17" s="230"/>
      <c r="J17" s="231"/>
    </row>
    <row r="18" spans="2:10" s="44" customFormat="1" ht="48" customHeight="1" x14ac:dyDescent="0.25">
      <c r="B18" s="229" t="s">
        <v>10</v>
      </c>
      <c r="C18" s="230"/>
      <c r="D18" s="230"/>
      <c r="E18" s="230"/>
      <c r="F18" s="230"/>
      <c r="G18" s="230"/>
      <c r="H18" s="230"/>
      <c r="I18" s="230"/>
      <c r="J18" s="231"/>
    </row>
    <row r="19" spans="2:10" s="44" customFormat="1" ht="48" customHeight="1" x14ac:dyDescent="0.25">
      <c r="B19" s="255" t="s">
        <v>11</v>
      </c>
      <c r="C19" s="256"/>
      <c r="D19" s="256"/>
      <c r="E19" s="256"/>
      <c r="F19" s="256"/>
      <c r="G19" s="256"/>
      <c r="H19" s="256"/>
      <c r="I19" s="256"/>
      <c r="J19" s="257"/>
    </row>
    <row r="20" spans="2:10" s="44" customFormat="1" ht="48" customHeight="1" x14ac:dyDescent="0.25">
      <c r="B20" s="229" t="s">
        <v>12</v>
      </c>
      <c r="C20" s="230"/>
      <c r="D20" s="230"/>
      <c r="E20" s="230"/>
      <c r="F20" s="230"/>
      <c r="G20" s="230"/>
      <c r="H20" s="230"/>
      <c r="I20" s="230"/>
      <c r="J20" s="231"/>
    </row>
    <row r="21" spans="2:10" s="44" customFormat="1" ht="48" customHeight="1" x14ac:dyDescent="0.25">
      <c r="B21" s="229" t="s">
        <v>13</v>
      </c>
      <c r="C21" s="230"/>
      <c r="D21" s="230"/>
      <c r="E21" s="230"/>
      <c r="F21" s="230"/>
      <c r="G21" s="230"/>
      <c r="H21" s="230"/>
      <c r="I21" s="230"/>
      <c r="J21" s="231"/>
    </row>
    <row r="22" spans="2:10" s="44" customFormat="1" ht="48" customHeight="1" x14ac:dyDescent="0.25">
      <c r="B22" s="229" t="s">
        <v>14</v>
      </c>
      <c r="C22" s="230"/>
      <c r="D22" s="230"/>
      <c r="E22" s="230"/>
      <c r="F22" s="230"/>
      <c r="G22" s="230"/>
      <c r="H22" s="230"/>
      <c r="I22" s="230"/>
      <c r="J22" s="231"/>
    </row>
    <row r="23" spans="2:10" s="44" customFormat="1" ht="48" customHeight="1" x14ac:dyDescent="0.25">
      <c r="B23" s="226" t="s">
        <v>15</v>
      </c>
      <c r="C23" s="227"/>
      <c r="D23" s="227"/>
      <c r="E23" s="227"/>
      <c r="F23" s="227"/>
      <c r="G23" s="227"/>
      <c r="H23" s="227"/>
      <c r="I23" s="227"/>
      <c r="J23" s="228"/>
    </row>
    <row r="24" spans="2:10" s="44" customFormat="1" ht="48" customHeight="1" thickBot="1" x14ac:dyDescent="0.3">
      <c r="B24" s="237" t="s">
        <v>16</v>
      </c>
      <c r="C24" s="238"/>
      <c r="D24" s="238"/>
      <c r="E24" s="238"/>
      <c r="F24" s="238"/>
      <c r="G24" s="238"/>
      <c r="H24" s="238"/>
      <c r="I24" s="238"/>
      <c r="J24" s="239"/>
    </row>
    <row r="25" spans="2:10" s="44" customFormat="1" ht="48" customHeight="1" x14ac:dyDescent="0.25">
      <c r="B25" s="45"/>
      <c r="C25" s="46"/>
      <c r="D25" s="46"/>
      <c r="E25" s="46"/>
      <c r="F25" s="47"/>
      <c r="G25" s="47"/>
      <c r="H25" s="47"/>
      <c r="I25" s="47"/>
      <c r="J25" s="48"/>
    </row>
    <row r="26" spans="2:10" s="44" customFormat="1" ht="48" customHeight="1" x14ac:dyDescent="0.25">
      <c r="B26" s="49"/>
      <c r="C26" s="40"/>
      <c r="D26" s="40"/>
      <c r="E26" s="40"/>
      <c r="F26" s="232" t="s">
        <v>17</v>
      </c>
      <c r="G26" s="232"/>
      <c r="H26" s="232"/>
      <c r="I26" s="232"/>
      <c r="J26" s="233"/>
    </row>
    <row r="27" spans="2:10" x14ac:dyDescent="0.25">
      <c r="B27" s="49"/>
      <c r="F27" s="232"/>
      <c r="G27" s="232"/>
      <c r="H27" s="232"/>
      <c r="I27" s="232"/>
      <c r="J27" s="233"/>
    </row>
    <row r="28" spans="2:10" x14ac:dyDescent="0.25">
      <c r="B28" s="49"/>
      <c r="F28" s="232"/>
      <c r="G28" s="232"/>
      <c r="H28" s="232"/>
      <c r="I28" s="232"/>
      <c r="J28" s="233"/>
    </row>
    <row r="29" spans="2:10" ht="15.75" thickBot="1" x14ac:dyDescent="0.3">
      <c r="B29" s="50"/>
      <c r="C29" s="51"/>
      <c r="D29" s="51"/>
      <c r="E29" s="51"/>
      <c r="F29" s="52"/>
      <c r="G29" s="52"/>
      <c r="H29" s="52"/>
      <c r="I29" s="52"/>
      <c r="J29" s="53"/>
    </row>
    <row r="30" spans="2:10" x14ac:dyDescent="0.25">
      <c r="B30" s="54"/>
      <c r="C30" s="47"/>
      <c r="D30" s="47"/>
      <c r="E30" s="47"/>
      <c r="F30" s="47"/>
      <c r="G30" s="47"/>
      <c r="H30" s="47"/>
      <c r="I30" s="47"/>
      <c r="J30" s="48"/>
    </row>
    <row r="31" spans="2:10" x14ac:dyDescent="0.25">
      <c r="B31" s="234" t="s">
        <v>18</v>
      </c>
      <c r="C31" s="235"/>
      <c r="D31" s="235"/>
      <c r="E31" s="235"/>
      <c r="F31" s="55"/>
      <c r="G31" s="235" t="s">
        <v>19</v>
      </c>
      <c r="H31" s="235"/>
      <c r="I31" s="235"/>
      <c r="J31" s="236"/>
    </row>
    <row r="32" spans="2:10" x14ac:dyDescent="0.25">
      <c r="B32" s="234"/>
      <c r="C32" s="235"/>
      <c r="D32" s="235"/>
      <c r="E32" s="235"/>
      <c r="F32" s="55"/>
      <c r="G32" s="235"/>
      <c r="H32" s="235"/>
      <c r="I32" s="235"/>
      <c r="J32" s="236"/>
    </row>
    <row r="33" spans="2:10" ht="15" customHeight="1" x14ac:dyDescent="0.25">
      <c r="B33" s="234"/>
      <c r="C33" s="235"/>
      <c r="D33" s="235"/>
      <c r="E33" s="235"/>
      <c r="F33" s="55"/>
      <c r="G33" s="235"/>
      <c r="H33" s="235"/>
      <c r="I33" s="235"/>
      <c r="J33" s="236"/>
    </row>
    <row r="34" spans="2:10" ht="15" customHeight="1" x14ac:dyDescent="0.25">
      <c r="B34" s="234"/>
      <c r="C34" s="235"/>
      <c r="D34" s="235"/>
      <c r="E34" s="235"/>
      <c r="F34" s="55"/>
      <c r="G34" s="235"/>
      <c r="H34" s="235"/>
      <c r="I34" s="235"/>
      <c r="J34" s="236"/>
    </row>
    <row r="35" spans="2:10" ht="15" customHeight="1" x14ac:dyDescent="0.25">
      <c r="B35" s="234"/>
      <c r="C35" s="235"/>
      <c r="D35" s="235"/>
      <c r="E35" s="235"/>
      <c r="F35" s="55"/>
      <c r="G35" s="235"/>
      <c r="H35" s="235"/>
      <c r="I35" s="235"/>
      <c r="J35" s="236"/>
    </row>
    <row r="36" spans="2:10" ht="15" customHeight="1" x14ac:dyDescent="0.25">
      <c r="B36" s="56"/>
      <c r="C36" s="55"/>
      <c r="D36" s="55"/>
      <c r="E36" s="55"/>
      <c r="F36" s="55"/>
      <c r="G36" s="55"/>
      <c r="H36" s="55"/>
      <c r="I36" s="55"/>
      <c r="J36" s="57"/>
    </row>
    <row r="37" spans="2:10" ht="15" customHeight="1" thickBot="1" x14ac:dyDescent="0.3">
      <c r="B37" s="58"/>
      <c r="C37" s="52"/>
      <c r="D37" s="52"/>
      <c r="E37" s="52"/>
      <c r="F37" s="52"/>
      <c r="G37" s="52"/>
      <c r="H37" s="52"/>
      <c r="I37" s="52"/>
      <c r="J37" s="53"/>
    </row>
  </sheetData>
  <mergeCells count="19">
    <mergeCell ref="B20:J20"/>
    <mergeCell ref="B10:D10"/>
    <mergeCell ref="B17:J17"/>
    <mergeCell ref="B18:J18"/>
    <mergeCell ref="B19:J19"/>
    <mergeCell ref="B13:J13"/>
    <mergeCell ref="B12:J12"/>
    <mergeCell ref="B5:J8"/>
    <mergeCell ref="B11:J11"/>
    <mergeCell ref="B14:J14"/>
    <mergeCell ref="B15:J15"/>
    <mergeCell ref="B16:J16"/>
    <mergeCell ref="B23:J23"/>
    <mergeCell ref="B21:J21"/>
    <mergeCell ref="F26:J28"/>
    <mergeCell ref="B31:E35"/>
    <mergeCell ref="G31:J35"/>
    <mergeCell ref="B22:J22"/>
    <mergeCell ref="B24:J24"/>
  </mergeCells>
  <pageMargins left="0.7" right="0.7" top="0.75" bottom="0.75" header="0.3" footer="0.3"/>
  <pageSetup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X108"/>
  <sheetViews>
    <sheetView showGridLines="0" zoomScale="70" zoomScaleNormal="70" workbookViewId="0">
      <pane xSplit="5" ySplit="12" topLeftCell="AG13" activePane="bottomRight" state="frozen"/>
      <selection pane="topRight" activeCell="H1" sqref="H1"/>
      <selection pane="bottomLeft" activeCell="A13" sqref="A13"/>
      <selection pane="bottomRight" activeCell="AP13" sqref="AP13"/>
    </sheetView>
  </sheetViews>
  <sheetFormatPr baseColWidth="10" defaultColWidth="11.42578125" defaultRowHeight="15" x14ac:dyDescent="0.25"/>
  <cols>
    <col min="1" max="1" width="1.7109375" style="5" customWidth="1"/>
    <col min="2" max="2" width="31.140625" style="5" customWidth="1"/>
    <col min="3" max="3" width="31.28515625" style="5" customWidth="1"/>
    <col min="4" max="4" width="15.5703125" style="5" customWidth="1"/>
    <col min="5" max="5" width="33.5703125" style="8" customWidth="1"/>
    <col min="6" max="6" width="25.140625" style="8" customWidth="1"/>
    <col min="7" max="7" width="14" style="5" customWidth="1"/>
    <col min="8" max="9" width="14.140625" style="60" customWidth="1"/>
    <col min="10" max="15" width="6.7109375" style="5" customWidth="1"/>
    <col min="16" max="16" width="16.28515625" style="5" customWidth="1"/>
    <col min="17" max="17" width="8.140625" style="5" customWidth="1"/>
    <col min="18" max="18" width="11.85546875" style="5" customWidth="1"/>
    <col min="19" max="19" width="24.42578125" style="5" customWidth="1"/>
    <col min="20" max="21" width="25.28515625" style="5" customWidth="1"/>
    <col min="22" max="22" width="22.85546875" style="5" customWidth="1"/>
    <col min="23" max="30" width="11.42578125" style="5" hidden="1" customWidth="1"/>
    <col min="31" max="45" width="11.42578125" style="5"/>
    <col min="46" max="58" width="11.42578125" style="5" customWidth="1"/>
    <col min="59" max="59" width="11.42578125" style="5"/>
    <col min="60" max="60" width="11.42578125" style="5" customWidth="1"/>
    <col min="61" max="74" width="12.28515625" style="5" customWidth="1"/>
    <col min="75" max="75" width="17.5703125" style="5" customWidth="1"/>
    <col min="76" max="16384" width="11.42578125" style="5"/>
  </cols>
  <sheetData>
    <row r="1" spans="1:75" ht="42.75" customHeight="1" x14ac:dyDescent="0.25">
      <c r="B1" s="291"/>
      <c r="C1" s="291"/>
      <c r="D1" s="292"/>
      <c r="E1" s="285" t="s">
        <v>20</v>
      </c>
      <c r="F1" s="285"/>
      <c r="G1" s="285"/>
      <c r="H1" s="285"/>
      <c r="I1" s="285"/>
      <c r="J1" s="285"/>
      <c r="K1" s="268"/>
      <c r="L1" s="269"/>
      <c r="M1" s="269"/>
      <c r="N1" s="269"/>
      <c r="O1" s="269"/>
      <c r="P1" s="269"/>
      <c r="Q1" s="269"/>
      <c r="R1" s="270"/>
      <c r="S1" s="106"/>
      <c r="T1" s="106"/>
      <c r="U1" s="106"/>
    </row>
    <row r="2" spans="1:75" x14ac:dyDescent="0.25">
      <c r="B2" s="293"/>
      <c r="C2" s="293"/>
      <c r="D2" s="294"/>
      <c r="E2" s="286" t="s">
        <v>21</v>
      </c>
      <c r="F2" s="287"/>
      <c r="G2" s="287"/>
      <c r="H2" s="287"/>
      <c r="I2" s="287"/>
      <c r="J2" s="287"/>
      <c r="K2" s="271"/>
      <c r="L2" s="272"/>
      <c r="M2" s="272"/>
      <c r="N2" s="272"/>
      <c r="O2" s="272"/>
      <c r="P2" s="272"/>
      <c r="Q2" s="272"/>
      <c r="R2" s="273"/>
      <c r="S2" s="106"/>
      <c r="T2" s="106"/>
      <c r="U2" s="106"/>
    </row>
    <row r="3" spans="1:75" x14ac:dyDescent="0.25">
      <c r="B3" s="293"/>
      <c r="C3" s="293"/>
      <c r="D3" s="294"/>
      <c r="E3" s="7" t="s">
        <v>22</v>
      </c>
      <c r="F3" s="7" t="s">
        <v>23</v>
      </c>
      <c r="G3" s="7" t="s">
        <v>24</v>
      </c>
      <c r="H3" s="288">
        <v>1</v>
      </c>
      <c r="I3" s="289"/>
      <c r="J3" s="290"/>
      <c r="K3" s="274"/>
      <c r="L3" s="275"/>
      <c r="M3" s="275"/>
      <c r="N3" s="275"/>
      <c r="O3" s="275"/>
      <c r="P3" s="275"/>
      <c r="Q3" s="275"/>
      <c r="R3" s="276"/>
      <c r="S3" s="106"/>
      <c r="T3" s="106"/>
      <c r="U3" s="106"/>
    </row>
    <row r="4" spans="1:75" ht="36" customHeight="1" x14ac:dyDescent="0.25">
      <c r="B4" s="277"/>
      <c r="C4" s="277"/>
      <c r="D4" s="277"/>
      <c r="E4" s="277"/>
      <c r="F4" s="277"/>
      <c r="G4" s="277"/>
      <c r="H4" s="277"/>
      <c r="I4" s="277"/>
      <c r="J4" s="277"/>
      <c r="K4" s="277"/>
      <c r="L4" s="277"/>
      <c r="M4" s="277"/>
      <c r="N4" s="277"/>
      <c r="O4" s="277"/>
      <c r="P4" s="277"/>
      <c r="Q4" s="277"/>
      <c r="R4" s="278"/>
      <c r="S4" s="122"/>
      <c r="T4" s="122"/>
      <c r="U4" s="122"/>
      <c r="V4" s="6"/>
    </row>
    <row r="5" spans="1:75" x14ac:dyDescent="0.25">
      <c r="S5" s="116" t="s">
        <v>25</v>
      </c>
    </row>
    <row r="6" spans="1:75" x14ac:dyDescent="0.25">
      <c r="S6" s="92">
        <f>S7-S10</f>
        <v>0</v>
      </c>
    </row>
    <row r="7" spans="1:75" x14ac:dyDescent="0.25">
      <c r="S7" s="92">
        <v>1466684063.0000002</v>
      </c>
      <c r="T7" s="116">
        <v>4458463491.999999</v>
      </c>
      <c r="U7" s="5">
        <v>2190488541.0000005</v>
      </c>
      <c r="V7" s="5">
        <v>8115636096.0000029</v>
      </c>
    </row>
    <row r="8" spans="1:75" s="37" customFormat="1" x14ac:dyDescent="0.25">
      <c r="D8" s="37">
        <v>1</v>
      </c>
      <c r="E8" s="38">
        <f>+D8+1</f>
        <v>2</v>
      </c>
      <c r="F8" s="38">
        <f t="shared" ref="F8:BW8" si="0">+E8+1</f>
        <v>3</v>
      </c>
      <c r="G8" s="38">
        <f t="shared" si="0"/>
        <v>4</v>
      </c>
      <c r="H8" s="38">
        <f t="shared" si="0"/>
        <v>5</v>
      </c>
      <c r="I8" s="38"/>
      <c r="J8" s="38">
        <f>+H8+1</f>
        <v>6</v>
      </c>
      <c r="K8" s="38">
        <f t="shared" si="0"/>
        <v>7</v>
      </c>
      <c r="L8" s="38">
        <f t="shared" si="0"/>
        <v>8</v>
      </c>
      <c r="M8" s="38">
        <f t="shared" si="0"/>
        <v>9</v>
      </c>
      <c r="N8" s="38">
        <f t="shared" si="0"/>
        <v>10</v>
      </c>
      <c r="O8" s="38">
        <f t="shared" si="0"/>
        <v>11</v>
      </c>
      <c r="P8" s="38">
        <f t="shared" si="0"/>
        <v>12</v>
      </c>
      <c r="Q8" s="38">
        <f t="shared" si="0"/>
        <v>13</v>
      </c>
      <c r="R8" s="38">
        <f t="shared" si="0"/>
        <v>14</v>
      </c>
      <c r="S8" s="153"/>
      <c r="T8" s="116"/>
      <c r="U8" s="116"/>
      <c r="V8" s="130"/>
      <c r="W8" s="38" t="e">
        <f>+#REF!+1</f>
        <v>#REF!</v>
      </c>
      <c r="X8" s="38"/>
      <c r="Y8" s="38"/>
      <c r="Z8" s="38"/>
      <c r="AA8" s="38" t="e">
        <f>+W8+1</f>
        <v>#REF!</v>
      </c>
      <c r="AB8" s="38"/>
      <c r="AC8" s="38" t="e">
        <f>+AA8+1</f>
        <v>#REF!</v>
      </c>
      <c r="AD8" s="38" t="e">
        <f t="shared" si="0"/>
        <v>#REF!</v>
      </c>
      <c r="AE8" s="38" t="e">
        <f t="shared" si="0"/>
        <v>#REF!</v>
      </c>
      <c r="AF8" s="38"/>
      <c r="AG8" s="38"/>
      <c r="AH8" s="38" t="e">
        <f>+AE8+1</f>
        <v>#REF!</v>
      </c>
      <c r="AI8" s="38"/>
      <c r="AJ8" s="38"/>
      <c r="AK8" s="38"/>
      <c r="AL8" s="38"/>
      <c r="AM8" s="38"/>
      <c r="AN8" s="38"/>
      <c r="AO8" s="38"/>
      <c r="AP8" s="38"/>
      <c r="AQ8" s="38"/>
      <c r="AR8" s="38" t="e">
        <f>+AH8+1</f>
        <v>#REF!</v>
      </c>
      <c r="AS8" s="38" t="e">
        <f t="shared" si="0"/>
        <v>#REF!</v>
      </c>
      <c r="AT8" s="38" t="e">
        <f t="shared" si="0"/>
        <v>#REF!</v>
      </c>
      <c r="AU8" s="38"/>
      <c r="AV8" s="38" t="e">
        <f>+AT8+1</f>
        <v>#REF!</v>
      </c>
      <c r="AW8" s="38"/>
      <c r="AX8" s="38"/>
      <c r="AY8" s="38"/>
      <c r="AZ8" s="38"/>
      <c r="BA8" s="38"/>
      <c r="BB8" s="38"/>
      <c r="BC8" s="38"/>
      <c r="BD8" s="38"/>
      <c r="BE8" s="38"/>
      <c r="BF8" s="38"/>
      <c r="BG8" s="38" t="e">
        <f>+AV8+1</f>
        <v>#REF!</v>
      </c>
      <c r="BH8" s="38" t="e">
        <f t="shared" si="0"/>
        <v>#REF!</v>
      </c>
      <c r="BI8" s="38"/>
      <c r="BJ8" s="38"/>
      <c r="BK8" s="38" t="e">
        <f>+BH8+1</f>
        <v>#REF!</v>
      </c>
      <c r="BL8" s="38"/>
      <c r="BM8" s="38" t="e">
        <f>+BK8+1</f>
        <v>#REF!</v>
      </c>
      <c r="BN8" s="38"/>
      <c r="BO8" s="38"/>
      <c r="BP8" s="38"/>
      <c r="BQ8" s="38"/>
      <c r="BR8" s="38"/>
      <c r="BS8" s="38"/>
      <c r="BT8" s="38"/>
      <c r="BU8" s="38"/>
      <c r="BV8" s="38" t="e">
        <f>+BM8+1</f>
        <v>#REF!</v>
      </c>
      <c r="BW8" s="38" t="e">
        <f t="shared" si="0"/>
        <v>#REF!</v>
      </c>
    </row>
    <row r="9" spans="1:75" ht="15" customHeight="1" thickBot="1" x14ac:dyDescent="0.3">
      <c r="S9" s="266" t="s">
        <v>26</v>
      </c>
      <c r="T9" s="266"/>
      <c r="U9" s="266"/>
      <c r="V9" s="267"/>
    </row>
    <row r="10" spans="1:75" ht="31.5" customHeight="1" thickBot="1" x14ac:dyDescent="0.35">
      <c r="B10" s="87"/>
      <c r="C10" s="76" t="s">
        <v>27</v>
      </c>
      <c r="D10" s="9"/>
      <c r="E10" s="10" t="s">
        <v>28</v>
      </c>
      <c r="F10" s="264">
        <f>VLOOKUP(C10,LISTAS!AV2:AW5,2,0)</f>
        <v>7124331</v>
      </c>
      <c r="G10" s="265"/>
      <c r="H10" s="5"/>
      <c r="I10" s="5"/>
      <c r="P10" s="81"/>
      <c r="S10" s="95">
        <f>SUBTOTAL(9,S13:S81)</f>
        <v>1466684063.0000002</v>
      </c>
      <c r="T10" s="95">
        <f>SUBTOTAL(9,T13:T81)</f>
        <v>4458463491.999999</v>
      </c>
      <c r="U10" s="95">
        <f>SUBTOTAL(9,U13:U81)</f>
        <v>2190488541.0000005</v>
      </c>
      <c r="V10" s="95">
        <f>SUBTOTAL(9,V13:V81)</f>
        <v>8115636096.0000029</v>
      </c>
      <c r="AI10" s="5" t="s">
        <v>29</v>
      </c>
      <c r="AJ10" s="5" t="s">
        <v>30</v>
      </c>
      <c r="AK10" s="5" t="s">
        <v>31</v>
      </c>
      <c r="AL10" s="5" t="s">
        <v>32</v>
      </c>
      <c r="AM10" s="5" t="s">
        <v>33</v>
      </c>
      <c r="AN10" s="5" t="s">
        <v>34</v>
      </c>
      <c r="AO10" s="5" t="s">
        <v>35</v>
      </c>
      <c r="AP10" s="5" t="s">
        <v>36</v>
      </c>
      <c r="AQ10" s="5" t="s">
        <v>37</v>
      </c>
    </row>
    <row r="11" spans="1:75" ht="18.75" customHeight="1" thickBot="1" x14ac:dyDescent="0.3">
      <c r="A11" s="11"/>
      <c r="G11" s="60"/>
      <c r="H11" s="5"/>
      <c r="I11" s="5"/>
      <c r="W11" s="261" t="str">
        <f>+O12</f>
        <v>RAFAEL URIBE URIBE</v>
      </c>
      <c r="X11" s="262"/>
      <c r="Y11" s="262"/>
      <c r="Z11" s="262"/>
      <c r="AA11" s="262"/>
      <c r="AB11" s="262"/>
      <c r="AC11" s="262"/>
      <c r="AD11" s="263"/>
      <c r="AE11" s="261" t="s">
        <v>38</v>
      </c>
      <c r="AF11" s="262"/>
      <c r="AG11" s="262"/>
      <c r="AH11" s="262"/>
      <c r="AI11" s="262"/>
      <c r="AJ11" s="262"/>
      <c r="AK11" s="262"/>
      <c r="AL11" s="262"/>
      <c r="AM11" s="262"/>
      <c r="AN11" s="262"/>
      <c r="AO11" s="262"/>
      <c r="AP11" s="262"/>
      <c r="AQ11" s="262"/>
      <c r="AR11" s="262"/>
      <c r="AS11" s="263"/>
      <c r="AT11" s="261" t="s">
        <v>39</v>
      </c>
      <c r="AU11" s="262"/>
      <c r="AV11" s="262"/>
      <c r="AW11" s="262"/>
      <c r="AX11" s="262"/>
      <c r="AY11" s="262"/>
      <c r="AZ11" s="262"/>
      <c r="BA11" s="262"/>
      <c r="BB11" s="262"/>
      <c r="BC11" s="262"/>
      <c r="BD11" s="262"/>
      <c r="BE11" s="262"/>
      <c r="BF11" s="262"/>
      <c r="BG11" s="262"/>
      <c r="BH11" s="263"/>
      <c r="BI11" s="261" t="s">
        <v>40</v>
      </c>
      <c r="BJ11" s="262"/>
      <c r="BK11" s="262"/>
      <c r="BL11" s="262"/>
      <c r="BM11" s="262"/>
      <c r="BN11" s="262"/>
      <c r="BO11" s="262"/>
      <c r="BP11" s="262"/>
      <c r="BQ11" s="262"/>
      <c r="BR11" s="262"/>
      <c r="BS11" s="262"/>
      <c r="BT11" s="262"/>
      <c r="BU11" s="262"/>
      <c r="BV11" s="262"/>
      <c r="BW11" s="263"/>
    </row>
    <row r="12" spans="1:75" ht="92.25" customHeight="1" x14ac:dyDescent="0.25">
      <c r="A12" s="11"/>
      <c r="B12" s="71" t="s">
        <v>41</v>
      </c>
      <c r="C12" s="71" t="s">
        <v>42</v>
      </c>
      <c r="D12" s="71" t="s">
        <v>43</v>
      </c>
      <c r="E12" s="71" t="s">
        <v>44</v>
      </c>
      <c r="F12" s="71" t="s">
        <v>45</v>
      </c>
      <c r="G12" s="71" t="s">
        <v>46</v>
      </c>
      <c r="H12" s="71" t="s">
        <v>47</v>
      </c>
      <c r="I12" s="126" t="s">
        <v>48</v>
      </c>
      <c r="J12" s="13" t="str">
        <f>+IF(Mensualización!$C$10="SUR",LISTAS!$AZ2,IF(Mensualización!$C$10="SUR OCCIDENTE",LISTAS!$AZ6,IF(Mensualización!$C$10="CENTRO ORIENTE",LISTAS!$AZ10,IF(Mensualización!$C$10="NORTE",LISTAS!$AZ16,""))))</f>
        <v>SANTA FE</v>
      </c>
      <c r="K12" s="13" t="str">
        <f>+IF(Mensualización!$C$10="SUR",LISTAS!$AZ3,IF(Mensualización!$C$10="SUR OCCIDENTE",LISTAS!$AZ7,IF(Mensualización!$C$10="CENTRO ORIENTE",LISTAS!$AZ11,IF(Mensualización!$C$10="NORTE",LISTAS!$AZ17,""))))</f>
        <v>SAN CRISTOBAL</v>
      </c>
      <c r="L12" s="13" t="str">
        <f>+IF(Mensualización!$C$10="SUR",LISTAS!$AZ4,IF(Mensualización!$C$10="SUR OCCIDENTE",LISTAS!$AZ8,IF(Mensualización!$C$10="CENTRO ORIENTE",LISTAS!$AZ12,IF(Mensualización!$C$10="NORTE",LISTAS!$AZ18,""))))</f>
        <v>MARTIRES</v>
      </c>
      <c r="M12" s="13" t="str">
        <f>+IF(Mensualización!$C$10="SUR",LISTAS!$AZ5,IF(Mensualización!$C$10="SUR OCCIDENTE",LISTAS!$AZ9,IF(Mensualización!$C$10="CENTRO ORIENTE",LISTAS!$AZ13,IF(Mensualización!$C$10="NORTE",LISTAS!$AZ19,""))))</f>
        <v>ANTONIO NARIÑO</v>
      </c>
      <c r="N12" s="13" t="str">
        <f>+IF(Mensualización!$C$10="SUR",LISTAS!$BB2,IF(Mensualización!$C$10="SUR OCCIDENTE",LISTAS!$BB2,IF(Mensualización!$C$10="CENTRO ORIENTE",LISTAS!$AZ14,IF(Mensualización!$C$10="NORTE",LISTAS!$AZ20,""))))</f>
        <v>CANDELARIA</v>
      </c>
      <c r="O12" s="13" t="str">
        <f>+IF(Mensualización!$C$10="SUR",LISTAS!$BB2,IF(Mensualización!$C$10="SUR OCCIDENTE",LISTAS!$BB2,IF(Mensualización!$C$10="CENTRO ORIENTE",LISTAS!$AZ15,IF(Mensualización!$C$10="NORTE",LISTAS!$AZ21,""))))</f>
        <v>RAFAEL URIBE URIBE</v>
      </c>
      <c r="P12" s="13" t="s">
        <v>38</v>
      </c>
      <c r="Q12" s="13" t="s">
        <v>39</v>
      </c>
      <c r="R12" s="13" t="s">
        <v>49</v>
      </c>
      <c r="S12" s="123" t="s">
        <v>50</v>
      </c>
      <c r="T12" s="123" t="s">
        <v>51</v>
      </c>
      <c r="U12" s="123" t="s">
        <v>52</v>
      </c>
      <c r="V12" s="123" t="s">
        <v>53</v>
      </c>
      <c r="W12" s="3" t="s">
        <v>54</v>
      </c>
      <c r="X12" s="3" t="s">
        <v>55</v>
      </c>
      <c r="Y12" s="3" t="s">
        <v>56</v>
      </c>
      <c r="Z12" s="3" t="s">
        <v>57</v>
      </c>
      <c r="AA12" s="3" t="s">
        <v>58</v>
      </c>
      <c r="AB12" s="3" t="s">
        <v>59</v>
      </c>
      <c r="AC12" s="3" t="s">
        <v>60</v>
      </c>
      <c r="AD12" s="4" t="s">
        <v>61</v>
      </c>
      <c r="AE12" s="3" t="s">
        <v>54</v>
      </c>
      <c r="AF12" s="3" t="s">
        <v>55</v>
      </c>
      <c r="AG12" s="3" t="s">
        <v>56</v>
      </c>
      <c r="AH12" s="3" t="s">
        <v>57</v>
      </c>
      <c r="AI12" s="3" t="s">
        <v>62</v>
      </c>
      <c r="AJ12" s="3" t="s">
        <v>63</v>
      </c>
      <c r="AK12" s="152" t="s">
        <v>64</v>
      </c>
      <c r="AL12" s="152" t="s">
        <v>65</v>
      </c>
      <c r="AM12" s="3" t="s">
        <v>66</v>
      </c>
      <c r="AN12" s="152" t="s">
        <v>67</v>
      </c>
      <c r="AO12" s="152" t="s">
        <v>68</v>
      </c>
      <c r="AP12" s="152" t="s">
        <v>69</v>
      </c>
      <c r="AQ12" s="152" t="s">
        <v>70</v>
      </c>
      <c r="AR12" s="3" t="s">
        <v>60</v>
      </c>
      <c r="AS12" s="4" t="s">
        <v>61</v>
      </c>
      <c r="AT12" s="3" t="s">
        <v>54</v>
      </c>
      <c r="AU12" s="3" t="s">
        <v>55</v>
      </c>
      <c r="AV12" s="3" t="s">
        <v>56</v>
      </c>
      <c r="AW12" s="3" t="s">
        <v>57</v>
      </c>
      <c r="AX12" s="3" t="s">
        <v>62</v>
      </c>
      <c r="AY12" s="3" t="s">
        <v>63</v>
      </c>
      <c r="AZ12" s="152" t="s">
        <v>64</v>
      </c>
      <c r="BA12" s="152" t="s">
        <v>65</v>
      </c>
      <c r="BB12" s="3" t="s">
        <v>71</v>
      </c>
      <c r="BC12" s="152" t="s">
        <v>72</v>
      </c>
      <c r="BD12" s="152" t="s">
        <v>73</v>
      </c>
      <c r="BE12" s="152" t="s">
        <v>69</v>
      </c>
      <c r="BF12" s="152" t="s">
        <v>70</v>
      </c>
      <c r="BG12" s="3" t="s">
        <v>60</v>
      </c>
      <c r="BH12" s="4" t="s">
        <v>61</v>
      </c>
      <c r="BI12" s="3" t="s">
        <v>54</v>
      </c>
      <c r="BJ12" s="3" t="s">
        <v>55</v>
      </c>
      <c r="BK12" s="3" t="s">
        <v>56</v>
      </c>
      <c r="BL12" s="3" t="s">
        <v>57</v>
      </c>
      <c r="BM12" s="3" t="s">
        <v>62</v>
      </c>
      <c r="BN12" s="3" t="s">
        <v>63</v>
      </c>
      <c r="BO12" s="152" t="s">
        <v>64</v>
      </c>
      <c r="BP12" s="152" t="s">
        <v>65</v>
      </c>
      <c r="BQ12" s="3" t="s">
        <v>71</v>
      </c>
      <c r="BR12" s="152" t="s">
        <v>72</v>
      </c>
      <c r="BS12" s="152" t="s">
        <v>73</v>
      </c>
      <c r="BT12" s="152" t="s">
        <v>69</v>
      </c>
      <c r="BU12" s="152" t="s">
        <v>70</v>
      </c>
      <c r="BV12" s="3" t="s">
        <v>60</v>
      </c>
      <c r="BW12" s="4" t="s">
        <v>61</v>
      </c>
    </row>
    <row r="13" spans="1:75" ht="29.25" customHeight="1" x14ac:dyDescent="0.25">
      <c r="A13" s="11"/>
      <c r="B13" s="72" t="s">
        <v>74</v>
      </c>
      <c r="C13" s="14" t="s">
        <v>75</v>
      </c>
      <c r="D13" s="73">
        <v>1</v>
      </c>
      <c r="E13" s="74" t="s">
        <v>76</v>
      </c>
      <c r="F13" s="14" t="s">
        <v>77</v>
      </c>
      <c r="G13" s="75" t="s">
        <v>78</v>
      </c>
      <c r="H13" s="15">
        <v>4658560</v>
      </c>
      <c r="I13" s="125">
        <v>4809120</v>
      </c>
      <c r="J13" s="61"/>
      <c r="K13" s="61"/>
      <c r="L13" s="61"/>
      <c r="M13" s="82"/>
      <c r="N13" s="61"/>
      <c r="O13" s="61"/>
      <c r="P13" s="82">
        <f>LISTAS!C10</f>
        <v>16</v>
      </c>
      <c r="Q13" s="16"/>
      <c r="R13" s="82">
        <f>SUM(J13:Q13)</f>
        <v>16</v>
      </c>
      <c r="S13" s="124">
        <f>H13*(BI13+BJ13+BO13+BQ13)</f>
        <v>26898305.888533581</v>
      </c>
      <c r="T13" s="124">
        <f>(SUM(BK13+BL13+BM13+BN13+BP13+BR13+BS13)*I13)</f>
        <v>65212966.747026756</v>
      </c>
      <c r="U13" s="124">
        <f>SUM(BT13:BU13)*I13</f>
        <v>35663361.020123474</v>
      </c>
      <c r="V13" s="125">
        <f>SUM(S13:U13)</f>
        <v>127774633.65568382</v>
      </c>
      <c r="W13" s="2"/>
      <c r="X13" s="2"/>
      <c r="Y13" s="2"/>
      <c r="Z13" s="2"/>
      <c r="AA13" s="2"/>
      <c r="AB13" s="2"/>
      <c r="AC13" s="1">
        <f t="shared" ref="AC13:AC44" si="1">SUM(W13:AA13)</f>
        <v>0</v>
      </c>
      <c r="AD13" s="1">
        <f t="shared" ref="AD13:AD44" si="2">+AC13-O13</f>
        <v>0</v>
      </c>
      <c r="AE13" s="2">
        <f>LISTAS!D10</f>
        <v>1.4</v>
      </c>
      <c r="AF13" s="2">
        <f>LISTAS!E10</f>
        <v>0.6</v>
      </c>
      <c r="AG13" s="2">
        <f>LISTAS!F10</f>
        <v>1.75</v>
      </c>
      <c r="AH13" s="2">
        <f>LISTAS!G10</f>
        <v>3</v>
      </c>
      <c r="AI13" s="2">
        <f>LISTAS!J10</f>
        <v>4</v>
      </c>
      <c r="AJ13" s="2">
        <f>LISTAS!L10</f>
        <v>1.2</v>
      </c>
      <c r="AK13" s="2">
        <f>LISTAS!M10</f>
        <v>2.8</v>
      </c>
      <c r="AL13" s="2">
        <f>LISTAS!O10</f>
        <v>0</v>
      </c>
      <c r="AM13" s="2">
        <f>LISTAS!P10</f>
        <v>0.97395287138806463</v>
      </c>
      <c r="AN13" s="2">
        <f>LISTAS!Q10</f>
        <v>3.0260471286119355</v>
      </c>
      <c r="AO13" s="2">
        <f>LISTAS!S10</f>
        <v>0.58422309692345598</v>
      </c>
      <c r="AP13" s="2">
        <f>LISTAS!T10</f>
        <v>3.4157769030765439</v>
      </c>
      <c r="AQ13" s="2">
        <f>LISTAS!V10</f>
        <v>4</v>
      </c>
      <c r="AR13" s="1">
        <f t="shared" ref="AR13:AR44" si="3">SUM(AE13:AJ13)</f>
        <v>11.95</v>
      </c>
      <c r="AS13" s="1">
        <f t="shared" ref="AS13:AS44" si="4">+AR13-P13</f>
        <v>-4.0500000000000007</v>
      </c>
      <c r="AT13" s="2"/>
      <c r="AU13" s="2"/>
      <c r="AV13" s="2"/>
      <c r="AW13" s="2"/>
      <c r="AX13" s="2"/>
      <c r="AY13" s="2"/>
      <c r="AZ13" s="2"/>
      <c r="BA13" s="2"/>
      <c r="BB13" s="2"/>
      <c r="BC13" s="2"/>
      <c r="BD13" s="2"/>
      <c r="BE13" s="2"/>
      <c r="BF13" s="2"/>
      <c r="BG13" s="127">
        <f>SUM(AT13:BF13)</f>
        <v>0</v>
      </c>
      <c r="BH13" s="127">
        <f t="shared" ref="BH13:BH44" si="5">+BG13-Q13</f>
        <v>0</v>
      </c>
      <c r="BI13" s="128">
        <f>AE13+AT13</f>
        <v>1.4</v>
      </c>
      <c r="BJ13" s="128">
        <f t="shared" ref="BJ13" si="6">AF13+AU13</f>
        <v>0.6</v>
      </c>
      <c r="BK13" s="128">
        <f>AG13+AV13</f>
        <v>1.75</v>
      </c>
      <c r="BL13" s="128">
        <f>AH13+AW13</f>
        <v>3</v>
      </c>
      <c r="BM13" s="128">
        <f t="shared" ref="BM13" si="7">AI13+AX13</f>
        <v>4</v>
      </c>
      <c r="BN13" s="128">
        <f t="shared" ref="BN13" si="8">AJ13+AY13</f>
        <v>1.2</v>
      </c>
      <c r="BO13" s="128">
        <f t="shared" ref="BO13" si="9">AK13+AZ13</f>
        <v>2.8</v>
      </c>
      <c r="BP13" s="128">
        <f t="shared" ref="BP13" si="10">AL13+BA13</f>
        <v>0</v>
      </c>
      <c r="BQ13" s="128">
        <f t="shared" ref="BQ13" si="11">AM13+BB13</f>
        <v>0.97395287138806463</v>
      </c>
      <c r="BR13" s="128">
        <f t="shared" ref="BR13" si="12">AN13+BC13</f>
        <v>3.0260471286119355</v>
      </c>
      <c r="BS13" s="128">
        <f t="shared" ref="BS13" si="13">AO13+BD13</f>
        <v>0.58422309692345598</v>
      </c>
      <c r="BT13" s="128">
        <f t="shared" ref="BT13" si="14">AP13+BE13</f>
        <v>3.4157769030765439</v>
      </c>
      <c r="BU13" s="128">
        <f t="shared" ref="BU13" si="15">AQ13+BF13</f>
        <v>4</v>
      </c>
      <c r="BV13" s="129">
        <f>SUM(BI13:BN13)</f>
        <v>11.95</v>
      </c>
      <c r="BW13" s="127">
        <f t="shared" ref="BW13:BW44" si="16">+BV13-R13</f>
        <v>-4.0500000000000007</v>
      </c>
    </row>
    <row r="14" spans="1:75" ht="23.25" x14ac:dyDescent="0.25">
      <c r="A14" s="11"/>
      <c r="B14" s="72" t="s">
        <v>74</v>
      </c>
      <c r="C14" s="14" t="s">
        <v>75</v>
      </c>
      <c r="D14" s="73">
        <v>2</v>
      </c>
      <c r="E14" s="74" t="s">
        <v>79</v>
      </c>
      <c r="F14" s="14" t="s">
        <v>80</v>
      </c>
      <c r="G14" s="75" t="s">
        <v>78</v>
      </c>
      <c r="H14" s="15">
        <v>35836</v>
      </c>
      <c r="I14" s="125">
        <v>36994</v>
      </c>
      <c r="J14" s="61"/>
      <c r="K14" s="61"/>
      <c r="L14" s="61"/>
      <c r="M14" s="82"/>
      <c r="N14" s="61"/>
      <c r="O14" s="61"/>
      <c r="P14" s="82">
        <f>LISTAS!C11</f>
        <v>64000</v>
      </c>
      <c r="Q14" s="16"/>
      <c r="R14" s="82">
        <f t="shared" ref="R14:R77" si="17">SUM(J14:Q14)</f>
        <v>64000</v>
      </c>
      <c r="S14" s="124">
        <f t="shared" ref="S14:S77" si="18">H14*(BI14+BJ14+BO14+BQ14)</f>
        <v>273061544.41193092</v>
      </c>
      <c r="T14" s="124">
        <f t="shared" ref="T14:T77" si="19">(SUM(BK14+BL14+BM14+BN14+BP14+BR14+BS14)*I14)</f>
        <v>1509693468.6401811</v>
      </c>
      <c r="U14" s="124">
        <f t="shared" ref="U14:U77" si="20">SUM(BT14:BU14)*I14</f>
        <v>641953846.92605031</v>
      </c>
      <c r="V14" s="125">
        <f t="shared" ref="V14:V77" si="21">SUM(S14:U14)</f>
        <v>2424708859.9781623</v>
      </c>
      <c r="W14" s="2"/>
      <c r="X14" s="2"/>
      <c r="Y14" s="2"/>
      <c r="Z14" s="2"/>
      <c r="AA14" s="2"/>
      <c r="AB14" s="2"/>
      <c r="AC14" s="1">
        <f t="shared" si="1"/>
        <v>0</v>
      </c>
      <c r="AD14" s="1">
        <f t="shared" si="2"/>
        <v>0</v>
      </c>
      <c r="AE14" s="2">
        <f>LISTAS!D11</f>
        <v>3982</v>
      </c>
      <c r="AF14" s="2">
        <f>LISTAS!E11</f>
        <v>1359</v>
      </c>
      <c r="AG14" s="2">
        <f>LISTAS!F11</f>
        <v>6478.3586921578208</v>
      </c>
      <c r="AH14" s="2">
        <f>LISTAS!G11</f>
        <v>7162.4582576045696</v>
      </c>
      <c r="AI14" s="2">
        <f>LISTAS!J11</f>
        <v>9360</v>
      </c>
      <c r="AJ14" s="2">
        <f>LISTAS!L11</f>
        <v>9360</v>
      </c>
      <c r="AK14" s="2">
        <f>LISTAS!M11</f>
        <v>0</v>
      </c>
      <c r="AL14" s="2">
        <f>LISTAS!O11</f>
        <v>2080</v>
      </c>
      <c r="AM14" s="2">
        <f>LISTAS!P11</f>
        <v>2278.7551180916093</v>
      </c>
      <c r="AN14" s="2">
        <f>LISTAS!Q11</f>
        <v>5001.2448819083911</v>
      </c>
      <c r="AO14" s="2">
        <f>LISTAS!S11</f>
        <v>1367.0820468008869</v>
      </c>
      <c r="AP14" s="2">
        <f>LISTAS!T11</f>
        <v>7992.9179576701736</v>
      </c>
      <c r="AQ14" s="2">
        <f>LISTAS!V11</f>
        <v>9360</v>
      </c>
      <c r="AR14" s="1">
        <f t="shared" si="3"/>
        <v>37701.816949762389</v>
      </c>
      <c r="AS14" s="1">
        <f t="shared" si="4"/>
        <v>-26298.183050237611</v>
      </c>
      <c r="AT14" s="2"/>
      <c r="AU14" s="2"/>
      <c r="AV14" s="2"/>
      <c r="AW14" s="2"/>
      <c r="AX14" s="2"/>
      <c r="AY14" s="2"/>
      <c r="AZ14" s="2"/>
      <c r="BA14" s="2"/>
      <c r="BB14" s="2"/>
      <c r="BC14" s="2"/>
      <c r="BD14" s="2"/>
      <c r="BE14" s="2"/>
      <c r="BF14" s="2"/>
      <c r="BG14" s="127">
        <f t="shared" ref="BG14:BG77" si="22">SUM(AT14:BF14)</f>
        <v>0</v>
      </c>
      <c r="BH14" s="127">
        <f t="shared" si="5"/>
        <v>0</v>
      </c>
      <c r="BI14" s="128">
        <f t="shared" ref="BI14:BI77" si="23">AE14+AT14</f>
        <v>3982</v>
      </c>
      <c r="BJ14" s="128">
        <f t="shared" ref="BJ14:BJ77" si="24">AF14+AU14</f>
        <v>1359</v>
      </c>
      <c r="BK14" s="128">
        <f t="shared" ref="BK14:BK77" si="25">AG14+AV14</f>
        <v>6478.3586921578208</v>
      </c>
      <c r="BL14" s="128">
        <f t="shared" ref="BL14:BL77" si="26">AH14+AW14</f>
        <v>7162.4582576045696</v>
      </c>
      <c r="BM14" s="128">
        <f t="shared" ref="BM14:BM77" si="27">AI14+AX14</f>
        <v>9360</v>
      </c>
      <c r="BN14" s="128">
        <f t="shared" ref="BN14:BN77" si="28">AJ14+AY14</f>
        <v>9360</v>
      </c>
      <c r="BO14" s="128">
        <f t="shared" ref="BO14:BO77" si="29">AK14+AZ14</f>
        <v>0</v>
      </c>
      <c r="BP14" s="128">
        <f t="shared" ref="BP14:BP77" si="30">AL14+BA14</f>
        <v>2080</v>
      </c>
      <c r="BQ14" s="128">
        <f t="shared" ref="BQ14:BQ77" si="31">AM14+BB14</f>
        <v>2278.7551180916093</v>
      </c>
      <c r="BR14" s="128">
        <f t="shared" ref="BR14:BR77" si="32">AN14+BC14</f>
        <v>5001.2448819083911</v>
      </c>
      <c r="BS14" s="128">
        <f t="shared" ref="BS14:BS77" si="33">AO14+BD14</f>
        <v>1367.0820468008869</v>
      </c>
      <c r="BT14" s="128">
        <f t="shared" ref="BT14:BT77" si="34">AP14+BE14</f>
        <v>7992.9179576701736</v>
      </c>
      <c r="BU14" s="128">
        <f t="shared" ref="BU14:BU77" si="35">AQ14+BF14</f>
        <v>9360</v>
      </c>
      <c r="BV14" s="129">
        <f t="shared" ref="BV14:BV77" si="36">SUM(BI14:BN14)</f>
        <v>37701.816949762389</v>
      </c>
      <c r="BW14" s="127">
        <f t="shared" si="16"/>
        <v>-26298.183050237611</v>
      </c>
    </row>
    <row r="15" spans="1:75" ht="25.5" x14ac:dyDescent="0.25">
      <c r="A15" s="11"/>
      <c r="B15" s="72" t="s">
        <v>74</v>
      </c>
      <c r="C15" s="14" t="s">
        <v>75</v>
      </c>
      <c r="D15" s="73">
        <v>3</v>
      </c>
      <c r="E15" s="74" t="s">
        <v>81</v>
      </c>
      <c r="F15" s="14" t="s">
        <v>80</v>
      </c>
      <c r="G15" s="75" t="s">
        <v>78</v>
      </c>
      <c r="H15" s="15">
        <v>44795</v>
      </c>
      <c r="I15" s="125">
        <v>46242</v>
      </c>
      <c r="J15" s="61"/>
      <c r="K15" s="61"/>
      <c r="L15" s="61"/>
      <c r="M15" s="82"/>
      <c r="N15" s="61"/>
      <c r="O15" s="61"/>
      <c r="P15" s="82">
        <f>LISTAS!C12</f>
        <v>256</v>
      </c>
      <c r="Q15" s="16"/>
      <c r="R15" s="82">
        <f t="shared" si="17"/>
        <v>256</v>
      </c>
      <c r="S15" s="124">
        <f t="shared" si="18"/>
        <v>3744021.268478042</v>
      </c>
      <c r="T15" s="124">
        <f t="shared" si="19"/>
        <v>7804093.0005974313</v>
      </c>
      <c r="U15" s="124">
        <f t="shared" si="20"/>
        <v>5486725.6888330486</v>
      </c>
      <c r="V15" s="125">
        <f t="shared" si="21"/>
        <v>17034839.957908522</v>
      </c>
      <c r="W15" s="2"/>
      <c r="X15" s="2"/>
      <c r="Y15" s="2"/>
      <c r="Z15" s="2"/>
      <c r="AA15" s="2"/>
      <c r="AB15" s="2"/>
      <c r="AC15" s="1">
        <f t="shared" si="1"/>
        <v>0</v>
      </c>
      <c r="AD15" s="1">
        <f t="shared" si="2"/>
        <v>0</v>
      </c>
      <c r="AE15" s="2">
        <f>LISTAS!D12</f>
        <v>23</v>
      </c>
      <c r="AF15" s="2">
        <f>LISTAS!E12</f>
        <v>0</v>
      </c>
      <c r="AG15" s="2">
        <f>LISTAS!F12</f>
        <v>16</v>
      </c>
      <c r="AH15" s="2">
        <f>LISTAS!G12</f>
        <v>12</v>
      </c>
      <c r="AI15" s="2">
        <f>LISTAS!J12</f>
        <v>64</v>
      </c>
      <c r="AJ15" s="2">
        <f>LISTAS!L12</f>
        <v>19</v>
      </c>
      <c r="AK15" s="2">
        <f>LISTAS!M12</f>
        <v>45</v>
      </c>
      <c r="AL15" s="2">
        <f>LISTAS!O12</f>
        <v>0</v>
      </c>
      <c r="AM15" s="2">
        <f>LISTAS!P12</f>
        <v>15.581231576694762</v>
      </c>
      <c r="AN15" s="2">
        <f>LISTAS!Q12</f>
        <v>48.418768423305238</v>
      </c>
      <c r="AO15" s="2">
        <f>LISTAS!S12</f>
        <v>9.3475695507752956</v>
      </c>
      <c r="AP15" s="2">
        <f>LISTAS!T12</f>
        <v>54.652430449224703</v>
      </c>
      <c r="AQ15" s="2">
        <f>LISTAS!V12</f>
        <v>64</v>
      </c>
      <c r="AR15" s="1">
        <f t="shared" si="3"/>
        <v>134</v>
      </c>
      <c r="AS15" s="1">
        <f t="shared" si="4"/>
        <v>-122</v>
      </c>
      <c r="AT15" s="2"/>
      <c r="AU15" s="2"/>
      <c r="AV15" s="2"/>
      <c r="AW15" s="2"/>
      <c r="AX15" s="2"/>
      <c r="AY15" s="2"/>
      <c r="AZ15" s="2"/>
      <c r="BA15" s="2"/>
      <c r="BB15" s="2"/>
      <c r="BC15" s="2"/>
      <c r="BD15" s="2"/>
      <c r="BE15" s="2"/>
      <c r="BF15" s="2"/>
      <c r="BG15" s="127">
        <f t="shared" si="22"/>
        <v>0</v>
      </c>
      <c r="BH15" s="127">
        <f t="shared" si="5"/>
        <v>0</v>
      </c>
      <c r="BI15" s="128">
        <f t="shared" si="23"/>
        <v>23</v>
      </c>
      <c r="BJ15" s="128">
        <f t="shared" si="24"/>
        <v>0</v>
      </c>
      <c r="BK15" s="128">
        <f t="shared" si="25"/>
        <v>16</v>
      </c>
      <c r="BL15" s="128">
        <f t="shared" si="26"/>
        <v>12</v>
      </c>
      <c r="BM15" s="128">
        <f t="shared" si="27"/>
        <v>64</v>
      </c>
      <c r="BN15" s="128">
        <f t="shared" si="28"/>
        <v>19</v>
      </c>
      <c r="BO15" s="128">
        <f t="shared" si="29"/>
        <v>45</v>
      </c>
      <c r="BP15" s="128">
        <f t="shared" si="30"/>
        <v>0</v>
      </c>
      <c r="BQ15" s="128">
        <f t="shared" si="31"/>
        <v>15.581231576694762</v>
      </c>
      <c r="BR15" s="128">
        <f t="shared" si="32"/>
        <v>48.418768423305238</v>
      </c>
      <c r="BS15" s="128">
        <f t="shared" si="33"/>
        <v>9.3475695507752956</v>
      </c>
      <c r="BT15" s="128">
        <f t="shared" si="34"/>
        <v>54.652430449224703</v>
      </c>
      <c r="BU15" s="128">
        <f t="shared" si="35"/>
        <v>64</v>
      </c>
      <c r="BV15" s="129">
        <f t="shared" si="36"/>
        <v>134</v>
      </c>
      <c r="BW15" s="127">
        <f t="shared" si="16"/>
        <v>-122</v>
      </c>
    </row>
    <row r="16" spans="1:75" ht="25.5" x14ac:dyDescent="0.25">
      <c r="A16" s="11"/>
      <c r="B16" s="72" t="s">
        <v>74</v>
      </c>
      <c r="C16" s="14" t="s">
        <v>75</v>
      </c>
      <c r="D16" s="73">
        <v>4</v>
      </c>
      <c r="E16" s="74" t="s">
        <v>82</v>
      </c>
      <c r="F16" s="14" t="s">
        <v>83</v>
      </c>
      <c r="G16" s="75" t="s">
        <v>78</v>
      </c>
      <c r="H16" s="15">
        <v>58232</v>
      </c>
      <c r="I16" s="125">
        <v>60112</v>
      </c>
      <c r="J16" s="61"/>
      <c r="K16" s="61"/>
      <c r="L16" s="61"/>
      <c r="M16" s="82"/>
      <c r="N16" s="61"/>
      <c r="O16" s="61"/>
      <c r="P16" s="82">
        <f>LISTAS!C13</f>
        <v>4902</v>
      </c>
      <c r="Q16" s="16"/>
      <c r="R16" s="82">
        <f t="shared" si="17"/>
        <v>4902</v>
      </c>
      <c r="S16" s="124">
        <f t="shared" si="18"/>
        <v>102152584.0240353</v>
      </c>
      <c r="T16" s="124">
        <f t="shared" si="19"/>
        <v>239948097.35414004</v>
      </c>
      <c r="U16" s="124">
        <f t="shared" si="20"/>
        <v>136519261.74180701</v>
      </c>
      <c r="V16" s="125">
        <f t="shared" si="21"/>
        <v>478619943.11998236</v>
      </c>
      <c r="W16" s="2"/>
      <c r="X16" s="2"/>
      <c r="Y16" s="2"/>
      <c r="Z16" s="2"/>
      <c r="AA16" s="2"/>
      <c r="AB16" s="2"/>
      <c r="AC16" s="1">
        <f t="shared" si="1"/>
        <v>0</v>
      </c>
      <c r="AD16" s="1">
        <f t="shared" si="2"/>
        <v>0</v>
      </c>
      <c r="AE16" s="2">
        <f>LISTAS!D13</f>
        <v>486</v>
      </c>
      <c r="AF16" s="2">
        <f>LISTAS!E13</f>
        <v>111</v>
      </c>
      <c r="AG16" s="2">
        <f>LISTAS!F13</f>
        <v>520</v>
      </c>
      <c r="AH16" s="2">
        <f>LISTAS!G13</f>
        <v>774</v>
      </c>
      <c r="AI16" s="2">
        <f>LISTAS!J13</f>
        <v>1226</v>
      </c>
      <c r="AJ16" s="2">
        <f>LISTAS!L13</f>
        <v>366</v>
      </c>
      <c r="AK16" s="2">
        <f>LISTAS!M13</f>
        <v>859</v>
      </c>
      <c r="AL16" s="2">
        <f>LISTAS!O13</f>
        <v>0</v>
      </c>
      <c r="AM16" s="2">
        <f>LISTAS!P13</f>
        <v>298.23451064767318</v>
      </c>
      <c r="AN16" s="2">
        <f>LISTAS!Q13</f>
        <v>926.76548935232677</v>
      </c>
      <c r="AO16" s="2">
        <f>LISTAS!S13</f>
        <v>178.91832343280839</v>
      </c>
      <c r="AP16" s="2">
        <f>LISTAS!T13</f>
        <v>1046.0816765671916</v>
      </c>
      <c r="AQ16" s="2">
        <f>LISTAS!V13</f>
        <v>1225</v>
      </c>
      <c r="AR16" s="1">
        <f t="shared" si="3"/>
        <v>3483</v>
      </c>
      <c r="AS16" s="1">
        <f t="shared" si="4"/>
        <v>-1419</v>
      </c>
      <c r="AT16" s="2"/>
      <c r="AU16" s="2"/>
      <c r="AV16" s="2"/>
      <c r="AW16" s="2"/>
      <c r="AX16" s="2"/>
      <c r="AY16" s="2"/>
      <c r="AZ16" s="2"/>
      <c r="BA16" s="2"/>
      <c r="BB16" s="2"/>
      <c r="BC16" s="2"/>
      <c r="BD16" s="2"/>
      <c r="BE16" s="2"/>
      <c r="BF16" s="2"/>
      <c r="BG16" s="127">
        <f t="shared" si="22"/>
        <v>0</v>
      </c>
      <c r="BH16" s="127">
        <f t="shared" si="5"/>
        <v>0</v>
      </c>
      <c r="BI16" s="128">
        <f t="shared" si="23"/>
        <v>486</v>
      </c>
      <c r="BJ16" s="128">
        <f t="shared" si="24"/>
        <v>111</v>
      </c>
      <c r="BK16" s="128">
        <f t="shared" si="25"/>
        <v>520</v>
      </c>
      <c r="BL16" s="128">
        <f t="shared" si="26"/>
        <v>774</v>
      </c>
      <c r="BM16" s="128">
        <f t="shared" si="27"/>
        <v>1226</v>
      </c>
      <c r="BN16" s="128">
        <f t="shared" si="28"/>
        <v>366</v>
      </c>
      <c r="BO16" s="128">
        <f t="shared" si="29"/>
        <v>859</v>
      </c>
      <c r="BP16" s="128">
        <f t="shared" si="30"/>
        <v>0</v>
      </c>
      <c r="BQ16" s="128">
        <f t="shared" si="31"/>
        <v>298.23451064767318</v>
      </c>
      <c r="BR16" s="128">
        <f t="shared" si="32"/>
        <v>926.76548935232677</v>
      </c>
      <c r="BS16" s="128">
        <f t="shared" si="33"/>
        <v>178.91832343280839</v>
      </c>
      <c r="BT16" s="128">
        <f t="shared" si="34"/>
        <v>1046.0816765671916</v>
      </c>
      <c r="BU16" s="128">
        <f t="shared" si="35"/>
        <v>1225</v>
      </c>
      <c r="BV16" s="129">
        <f t="shared" si="36"/>
        <v>3483</v>
      </c>
      <c r="BW16" s="127">
        <f t="shared" si="16"/>
        <v>-1419</v>
      </c>
    </row>
    <row r="17" spans="1:75" ht="23.25" x14ac:dyDescent="0.25">
      <c r="A17" s="11"/>
      <c r="B17" s="72" t="s">
        <v>74</v>
      </c>
      <c r="C17" s="14" t="s">
        <v>75</v>
      </c>
      <c r="D17" s="73">
        <v>5</v>
      </c>
      <c r="E17" s="74" t="s">
        <v>84</v>
      </c>
      <c r="F17" s="14" t="s">
        <v>83</v>
      </c>
      <c r="G17" s="75" t="s">
        <v>78</v>
      </c>
      <c r="H17" s="15">
        <v>58232</v>
      </c>
      <c r="I17" s="125">
        <v>60112</v>
      </c>
      <c r="J17" s="61"/>
      <c r="K17" s="61"/>
      <c r="L17" s="61"/>
      <c r="M17" s="82"/>
      <c r="N17" s="61"/>
      <c r="O17" s="61"/>
      <c r="P17" s="82">
        <f>LISTAS!C14</f>
        <v>5472</v>
      </c>
      <c r="Q17" s="16"/>
      <c r="R17" s="82">
        <f t="shared" si="17"/>
        <v>5472</v>
      </c>
      <c r="S17" s="124">
        <f t="shared" si="18"/>
        <v>138536771.17459616</v>
      </c>
      <c r="T17" s="124">
        <f t="shared" si="19"/>
        <v>315693525.06486827</v>
      </c>
      <c r="U17" s="124">
        <f t="shared" si="20"/>
        <v>152455795.96962613</v>
      </c>
      <c r="V17" s="125">
        <f t="shared" si="21"/>
        <v>606686092.20909047</v>
      </c>
      <c r="W17" s="2"/>
      <c r="X17" s="2"/>
      <c r="Y17" s="2"/>
      <c r="Z17" s="2"/>
      <c r="AA17" s="2"/>
      <c r="AB17" s="2"/>
      <c r="AC17" s="1">
        <f t="shared" si="1"/>
        <v>0</v>
      </c>
      <c r="AD17" s="1">
        <f t="shared" si="2"/>
        <v>0</v>
      </c>
      <c r="AE17" s="2">
        <f>LISTAS!D14</f>
        <v>806</v>
      </c>
      <c r="AF17" s="2">
        <f>LISTAS!E14</f>
        <v>282</v>
      </c>
      <c r="AG17" s="2">
        <f>LISTAS!F14</f>
        <v>958</v>
      </c>
      <c r="AH17" s="2">
        <f>LISTAS!G14</f>
        <v>1281</v>
      </c>
      <c r="AI17" s="2">
        <f>LISTAS!J14</f>
        <v>1368</v>
      </c>
      <c r="AJ17" s="2">
        <f>LISTAS!L14</f>
        <v>410</v>
      </c>
      <c r="AK17" s="2">
        <f>LISTAS!M14</f>
        <v>958</v>
      </c>
      <c r="AL17" s="2">
        <f>LISTAS!O14</f>
        <v>0</v>
      </c>
      <c r="AM17" s="2">
        <f>LISTAS!P14</f>
        <v>333.04882495185052</v>
      </c>
      <c r="AN17" s="2">
        <f>LISTAS!Q14</f>
        <v>1034.9511750481495</v>
      </c>
      <c r="AO17" s="2">
        <f>LISTAS!S14</f>
        <v>199.80429914782195</v>
      </c>
      <c r="AP17" s="2">
        <f>LISTAS!T14</f>
        <v>1168.1957008521781</v>
      </c>
      <c r="AQ17" s="2">
        <f>LISTAS!V14</f>
        <v>1368</v>
      </c>
      <c r="AR17" s="1">
        <f t="shared" si="3"/>
        <v>5105</v>
      </c>
      <c r="AS17" s="1">
        <f t="shared" si="4"/>
        <v>-367</v>
      </c>
      <c r="AT17" s="2"/>
      <c r="AU17" s="2"/>
      <c r="AV17" s="2"/>
      <c r="AW17" s="2"/>
      <c r="AX17" s="2"/>
      <c r="AY17" s="2"/>
      <c r="AZ17" s="2"/>
      <c r="BA17" s="2"/>
      <c r="BB17" s="2"/>
      <c r="BC17" s="2"/>
      <c r="BD17" s="2"/>
      <c r="BE17" s="2"/>
      <c r="BF17" s="2"/>
      <c r="BG17" s="127">
        <f t="shared" si="22"/>
        <v>0</v>
      </c>
      <c r="BH17" s="127">
        <f t="shared" si="5"/>
        <v>0</v>
      </c>
      <c r="BI17" s="128">
        <f t="shared" si="23"/>
        <v>806</v>
      </c>
      <c r="BJ17" s="128">
        <f t="shared" si="24"/>
        <v>282</v>
      </c>
      <c r="BK17" s="128">
        <f t="shared" si="25"/>
        <v>958</v>
      </c>
      <c r="BL17" s="128">
        <f t="shared" si="26"/>
        <v>1281</v>
      </c>
      <c r="BM17" s="128">
        <f t="shared" si="27"/>
        <v>1368</v>
      </c>
      <c r="BN17" s="128">
        <f t="shared" si="28"/>
        <v>410</v>
      </c>
      <c r="BO17" s="128">
        <f t="shared" si="29"/>
        <v>958</v>
      </c>
      <c r="BP17" s="128">
        <f t="shared" si="30"/>
        <v>0</v>
      </c>
      <c r="BQ17" s="128">
        <f t="shared" si="31"/>
        <v>333.04882495185052</v>
      </c>
      <c r="BR17" s="128">
        <f t="shared" si="32"/>
        <v>1034.9511750481495</v>
      </c>
      <c r="BS17" s="128">
        <f t="shared" si="33"/>
        <v>199.80429914782195</v>
      </c>
      <c r="BT17" s="128">
        <f t="shared" si="34"/>
        <v>1168.1957008521781</v>
      </c>
      <c r="BU17" s="128">
        <f t="shared" si="35"/>
        <v>1368</v>
      </c>
      <c r="BV17" s="129">
        <f t="shared" si="36"/>
        <v>5105</v>
      </c>
      <c r="BW17" s="127">
        <f t="shared" si="16"/>
        <v>-367</v>
      </c>
    </row>
    <row r="18" spans="1:75" ht="25.5" x14ac:dyDescent="0.25">
      <c r="A18" s="11"/>
      <c r="B18" s="72" t="s">
        <v>74</v>
      </c>
      <c r="C18" s="14" t="s">
        <v>75</v>
      </c>
      <c r="D18" s="73">
        <v>6</v>
      </c>
      <c r="E18" s="74" t="s">
        <v>85</v>
      </c>
      <c r="F18" s="14" t="s">
        <v>83</v>
      </c>
      <c r="G18" s="75" t="s">
        <v>78</v>
      </c>
      <c r="H18" s="15">
        <v>95185</v>
      </c>
      <c r="I18" s="125">
        <v>98260</v>
      </c>
      <c r="J18" s="61"/>
      <c r="K18" s="61"/>
      <c r="L18" s="61"/>
      <c r="M18" s="82"/>
      <c r="N18" s="61"/>
      <c r="O18" s="61"/>
      <c r="P18" s="82">
        <f>LISTAS!C15</f>
        <v>739</v>
      </c>
      <c r="Q18" s="16"/>
      <c r="R18" s="82">
        <f t="shared" si="17"/>
        <v>739</v>
      </c>
      <c r="S18" s="124">
        <f t="shared" si="18"/>
        <v>27607409.572048794</v>
      </c>
      <c r="T18" s="124">
        <f t="shared" si="19"/>
        <v>59740195.442603655</v>
      </c>
      <c r="U18" s="124">
        <f t="shared" si="20"/>
        <v>33701183.530453935</v>
      </c>
      <c r="V18" s="125">
        <f t="shared" si="21"/>
        <v>121048788.54510638</v>
      </c>
      <c r="W18" s="2"/>
      <c r="X18" s="2"/>
      <c r="Y18" s="2"/>
      <c r="Z18" s="2"/>
      <c r="AA18" s="2"/>
      <c r="AB18" s="2"/>
      <c r="AC18" s="1">
        <f t="shared" si="1"/>
        <v>0</v>
      </c>
      <c r="AD18" s="1">
        <f t="shared" si="2"/>
        <v>0</v>
      </c>
      <c r="AE18" s="2">
        <f>LISTAS!D15</f>
        <v>88</v>
      </c>
      <c r="AF18" s="2">
        <f>LISTAS!E15</f>
        <v>27</v>
      </c>
      <c r="AG18" s="2">
        <f>LISTAS!F15</f>
        <v>72</v>
      </c>
      <c r="AH18" s="2">
        <f>LISTAS!G15</f>
        <v>129</v>
      </c>
      <c r="AI18" s="2">
        <f>LISTAS!J15</f>
        <v>185</v>
      </c>
      <c r="AJ18" s="2">
        <f>LISTAS!L15</f>
        <v>55</v>
      </c>
      <c r="AK18" s="2">
        <f>LISTAS!M15</f>
        <v>130</v>
      </c>
      <c r="AL18" s="2">
        <f>LISTAS!O15</f>
        <v>0</v>
      </c>
      <c r="AM18" s="2">
        <f>LISTAS!P15</f>
        <v>45.0394975263833</v>
      </c>
      <c r="AN18" s="2">
        <f>LISTAS!Q15</f>
        <v>139.96050247361671</v>
      </c>
      <c r="AO18" s="2">
        <f>LISTAS!S15</f>
        <v>27.02031823270984</v>
      </c>
      <c r="AP18" s="2">
        <f>LISTAS!T15</f>
        <v>157.97968176729017</v>
      </c>
      <c r="AQ18" s="2">
        <f>LISTAS!V15</f>
        <v>185</v>
      </c>
      <c r="AR18" s="1">
        <f t="shared" si="3"/>
        <v>556</v>
      </c>
      <c r="AS18" s="1">
        <f t="shared" si="4"/>
        <v>-183</v>
      </c>
      <c r="AT18" s="2"/>
      <c r="AU18" s="2"/>
      <c r="AV18" s="2"/>
      <c r="AW18" s="2"/>
      <c r="AX18" s="2"/>
      <c r="AY18" s="2"/>
      <c r="AZ18" s="2"/>
      <c r="BA18" s="2"/>
      <c r="BB18" s="2"/>
      <c r="BC18" s="2"/>
      <c r="BD18" s="2"/>
      <c r="BE18" s="2"/>
      <c r="BF18" s="2"/>
      <c r="BG18" s="127">
        <f t="shared" si="22"/>
        <v>0</v>
      </c>
      <c r="BH18" s="127">
        <f t="shared" si="5"/>
        <v>0</v>
      </c>
      <c r="BI18" s="128">
        <f t="shared" si="23"/>
        <v>88</v>
      </c>
      <c r="BJ18" s="128">
        <f t="shared" si="24"/>
        <v>27</v>
      </c>
      <c r="BK18" s="128">
        <f t="shared" si="25"/>
        <v>72</v>
      </c>
      <c r="BL18" s="128">
        <f t="shared" si="26"/>
        <v>129</v>
      </c>
      <c r="BM18" s="128">
        <f t="shared" si="27"/>
        <v>185</v>
      </c>
      <c r="BN18" s="128">
        <f t="shared" si="28"/>
        <v>55</v>
      </c>
      <c r="BO18" s="128">
        <f t="shared" si="29"/>
        <v>130</v>
      </c>
      <c r="BP18" s="128">
        <f t="shared" si="30"/>
        <v>0</v>
      </c>
      <c r="BQ18" s="128">
        <f t="shared" si="31"/>
        <v>45.0394975263833</v>
      </c>
      <c r="BR18" s="128">
        <f t="shared" si="32"/>
        <v>139.96050247361671</v>
      </c>
      <c r="BS18" s="128">
        <f t="shared" si="33"/>
        <v>27.02031823270984</v>
      </c>
      <c r="BT18" s="128">
        <f t="shared" si="34"/>
        <v>157.97968176729017</v>
      </c>
      <c r="BU18" s="128">
        <f t="shared" si="35"/>
        <v>185</v>
      </c>
      <c r="BV18" s="129">
        <f t="shared" si="36"/>
        <v>556</v>
      </c>
      <c r="BW18" s="127">
        <f t="shared" si="16"/>
        <v>-183</v>
      </c>
    </row>
    <row r="19" spans="1:75" ht="25.5" x14ac:dyDescent="0.25">
      <c r="A19" s="11"/>
      <c r="B19" s="72" t="s">
        <v>74</v>
      </c>
      <c r="C19" s="14" t="s">
        <v>75</v>
      </c>
      <c r="D19" s="73">
        <v>7</v>
      </c>
      <c r="E19" s="74" t="s">
        <v>86</v>
      </c>
      <c r="F19" s="14" t="s">
        <v>83</v>
      </c>
      <c r="G19" s="75" t="s">
        <v>78</v>
      </c>
      <c r="H19" s="15">
        <v>58232</v>
      </c>
      <c r="I19" s="125">
        <v>60112</v>
      </c>
      <c r="J19" s="61"/>
      <c r="K19" s="61"/>
      <c r="L19" s="61"/>
      <c r="M19" s="82"/>
      <c r="N19" s="61"/>
      <c r="O19" s="61"/>
      <c r="P19" s="82">
        <f>LISTAS!C16</f>
        <v>508</v>
      </c>
      <c r="Q19" s="16"/>
      <c r="R19" s="82">
        <f t="shared" si="17"/>
        <v>508</v>
      </c>
      <c r="S19" s="124">
        <f t="shared" si="18"/>
        <v>13388643.581267335</v>
      </c>
      <c r="T19" s="124">
        <f t="shared" si="19"/>
        <v>24924243.183653701</v>
      </c>
      <c r="U19" s="124">
        <f t="shared" si="20"/>
        <v>14153425.503028156</v>
      </c>
      <c r="V19" s="125">
        <f t="shared" si="21"/>
        <v>52466312.267949194</v>
      </c>
      <c r="W19" s="2"/>
      <c r="X19" s="2"/>
      <c r="Y19" s="2"/>
      <c r="Z19" s="2"/>
      <c r="AA19" s="2"/>
      <c r="AB19" s="2"/>
      <c r="AC19" s="1">
        <f t="shared" si="1"/>
        <v>0</v>
      </c>
      <c r="AD19" s="1">
        <f t="shared" si="2"/>
        <v>0</v>
      </c>
      <c r="AE19" s="2">
        <f>LISTAS!D16</f>
        <v>89</v>
      </c>
      <c r="AF19" s="2">
        <f>LISTAS!E16</f>
        <v>21</v>
      </c>
      <c r="AG19" s="2">
        <f>LISTAS!F16</f>
        <v>59</v>
      </c>
      <c r="AH19" s="2">
        <f>LISTAS!G16</f>
        <v>76</v>
      </c>
      <c r="AI19" s="2">
        <f>LISTAS!J16</f>
        <v>127</v>
      </c>
      <c r="AJ19" s="2">
        <f>LISTAS!L16</f>
        <v>38</v>
      </c>
      <c r="AK19" s="2">
        <f>LISTAS!M16</f>
        <v>89</v>
      </c>
      <c r="AL19" s="2">
        <f>LISTAS!O16</f>
        <v>0</v>
      </c>
      <c r="AM19" s="2">
        <f>LISTAS!P16</f>
        <v>30.919006410003668</v>
      </c>
      <c r="AN19" s="2">
        <f>LISTAS!Q16</f>
        <v>96.080993589996325</v>
      </c>
      <c r="AO19" s="2">
        <f>LISTAS!S16</f>
        <v>18.549083327319728</v>
      </c>
      <c r="AP19" s="2">
        <f>LISTAS!T16</f>
        <v>108.45091667268028</v>
      </c>
      <c r="AQ19" s="2">
        <f>LISTAS!V16</f>
        <v>127</v>
      </c>
      <c r="AR19" s="1">
        <f t="shared" si="3"/>
        <v>410</v>
      </c>
      <c r="AS19" s="1">
        <f t="shared" si="4"/>
        <v>-98</v>
      </c>
      <c r="AT19" s="2"/>
      <c r="AU19" s="2"/>
      <c r="AV19" s="2"/>
      <c r="AW19" s="2"/>
      <c r="AX19" s="2"/>
      <c r="AY19" s="2"/>
      <c r="AZ19" s="2"/>
      <c r="BA19" s="2"/>
      <c r="BB19" s="2"/>
      <c r="BC19" s="2"/>
      <c r="BD19" s="2"/>
      <c r="BE19" s="2"/>
      <c r="BF19" s="2"/>
      <c r="BG19" s="127">
        <f t="shared" si="22"/>
        <v>0</v>
      </c>
      <c r="BH19" s="127">
        <f t="shared" si="5"/>
        <v>0</v>
      </c>
      <c r="BI19" s="128">
        <f t="shared" si="23"/>
        <v>89</v>
      </c>
      <c r="BJ19" s="128">
        <f t="shared" si="24"/>
        <v>21</v>
      </c>
      <c r="BK19" s="128">
        <f t="shared" si="25"/>
        <v>59</v>
      </c>
      <c r="BL19" s="128">
        <f t="shared" si="26"/>
        <v>76</v>
      </c>
      <c r="BM19" s="128">
        <f t="shared" si="27"/>
        <v>127</v>
      </c>
      <c r="BN19" s="128">
        <f t="shared" si="28"/>
        <v>38</v>
      </c>
      <c r="BO19" s="128">
        <f t="shared" si="29"/>
        <v>89</v>
      </c>
      <c r="BP19" s="128">
        <f t="shared" si="30"/>
        <v>0</v>
      </c>
      <c r="BQ19" s="128">
        <f t="shared" si="31"/>
        <v>30.919006410003668</v>
      </c>
      <c r="BR19" s="128">
        <f t="shared" si="32"/>
        <v>96.080993589996325</v>
      </c>
      <c r="BS19" s="128">
        <f t="shared" si="33"/>
        <v>18.549083327319728</v>
      </c>
      <c r="BT19" s="128">
        <f t="shared" si="34"/>
        <v>108.45091667268028</v>
      </c>
      <c r="BU19" s="128">
        <f t="shared" si="35"/>
        <v>127</v>
      </c>
      <c r="BV19" s="129">
        <f t="shared" si="36"/>
        <v>410</v>
      </c>
      <c r="BW19" s="127">
        <f t="shared" si="16"/>
        <v>-98</v>
      </c>
    </row>
    <row r="20" spans="1:75" ht="38.25" x14ac:dyDescent="0.25">
      <c r="A20" s="11"/>
      <c r="B20" s="72" t="s">
        <v>74</v>
      </c>
      <c r="C20" s="14" t="s">
        <v>75</v>
      </c>
      <c r="D20" s="73">
        <v>8</v>
      </c>
      <c r="E20" s="74" t="s">
        <v>87</v>
      </c>
      <c r="F20" s="14" t="s">
        <v>83</v>
      </c>
      <c r="G20" s="75" t="s">
        <v>78</v>
      </c>
      <c r="H20" s="15">
        <v>58232</v>
      </c>
      <c r="I20" s="125">
        <v>60112</v>
      </c>
      <c r="J20" s="61"/>
      <c r="K20" s="61"/>
      <c r="L20" s="61"/>
      <c r="M20" s="82"/>
      <c r="N20" s="61"/>
      <c r="O20" s="61"/>
      <c r="P20" s="82">
        <f>LISTAS!C17</f>
        <v>1540</v>
      </c>
      <c r="Q20" s="16"/>
      <c r="R20" s="82">
        <f t="shared" si="17"/>
        <v>1540</v>
      </c>
      <c r="S20" s="124">
        <f t="shared" si="18"/>
        <v>21122542.636125378</v>
      </c>
      <c r="T20" s="124">
        <f t="shared" si="19"/>
        <v>58699405.682729736</v>
      </c>
      <c r="U20" s="124">
        <f t="shared" si="20"/>
        <v>42906053.690282211</v>
      </c>
      <c r="V20" s="125">
        <f t="shared" si="21"/>
        <v>122728002.00913732</v>
      </c>
      <c r="W20" s="2"/>
      <c r="X20" s="2"/>
      <c r="Y20" s="2"/>
      <c r="Z20" s="2"/>
      <c r="AA20" s="2"/>
      <c r="AB20" s="2"/>
      <c r="AC20" s="1">
        <f t="shared" si="1"/>
        <v>0</v>
      </c>
      <c r="AD20" s="1">
        <f t="shared" si="2"/>
        <v>0</v>
      </c>
      <c r="AE20" s="2">
        <f>LISTAS!D17</f>
        <v>0</v>
      </c>
      <c r="AF20" s="2">
        <f>LISTAS!E17</f>
        <v>0</v>
      </c>
      <c r="AG20" s="2">
        <f>LISTAS!F17</f>
        <v>20</v>
      </c>
      <c r="AH20" s="2">
        <f>LISTAS!G17</f>
        <v>108</v>
      </c>
      <c r="AI20" s="2">
        <f>LISTAS!J17</f>
        <v>385</v>
      </c>
      <c r="AJ20" s="2">
        <f>LISTAS!L17</f>
        <v>116</v>
      </c>
      <c r="AK20" s="2">
        <f>LISTAS!M17</f>
        <v>269</v>
      </c>
      <c r="AL20" s="2">
        <f>LISTAS!O17</f>
        <v>0</v>
      </c>
      <c r="AM20" s="2">
        <f>LISTAS!P17</f>
        <v>93.730846203554421</v>
      </c>
      <c r="AN20" s="2">
        <f>LISTAS!Q17</f>
        <v>291.26915379644561</v>
      </c>
      <c r="AO20" s="2">
        <f>LISTAS!S17</f>
        <v>56.231473078882644</v>
      </c>
      <c r="AP20" s="2">
        <f>LISTAS!T17</f>
        <v>328.76852692111737</v>
      </c>
      <c r="AQ20" s="2">
        <f>LISTAS!V17</f>
        <v>385</v>
      </c>
      <c r="AR20" s="1">
        <f t="shared" si="3"/>
        <v>629</v>
      </c>
      <c r="AS20" s="1">
        <f t="shared" si="4"/>
        <v>-911</v>
      </c>
      <c r="AT20" s="2"/>
      <c r="AU20" s="2"/>
      <c r="AV20" s="2"/>
      <c r="AW20" s="2"/>
      <c r="AX20" s="2"/>
      <c r="AY20" s="2"/>
      <c r="AZ20" s="2"/>
      <c r="BA20" s="2"/>
      <c r="BB20" s="2"/>
      <c r="BC20" s="2"/>
      <c r="BD20" s="2"/>
      <c r="BE20" s="2"/>
      <c r="BF20" s="2"/>
      <c r="BG20" s="127">
        <f t="shared" si="22"/>
        <v>0</v>
      </c>
      <c r="BH20" s="127">
        <f t="shared" si="5"/>
        <v>0</v>
      </c>
      <c r="BI20" s="128">
        <f t="shared" si="23"/>
        <v>0</v>
      </c>
      <c r="BJ20" s="128">
        <f t="shared" si="24"/>
        <v>0</v>
      </c>
      <c r="BK20" s="128">
        <f t="shared" si="25"/>
        <v>20</v>
      </c>
      <c r="BL20" s="128">
        <f t="shared" si="26"/>
        <v>108</v>
      </c>
      <c r="BM20" s="128">
        <f t="shared" si="27"/>
        <v>385</v>
      </c>
      <c r="BN20" s="128">
        <f t="shared" si="28"/>
        <v>116</v>
      </c>
      <c r="BO20" s="128">
        <f t="shared" si="29"/>
        <v>269</v>
      </c>
      <c r="BP20" s="128">
        <f t="shared" si="30"/>
        <v>0</v>
      </c>
      <c r="BQ20" s="128">
        <f t="shared" si="31"/>
        <v>93.730846203554421</v>
      </c>
      <c r="BR20" s="128">
        <f t="shared" si="32"/>
        <v>291.26915379644561</v>
      </c>
      <c r="BS20" s="128">
        <f t="shared" si="33"/>
        <v>56.231473078882644</v>
      </c>
      <c r="BT20" s="128">
        <f t="shared" si="34"/>
        <v>328.76852692111737</v>
      </c>
      <c r="BU20" s="128">
        <f t="shared" si="35"/>
        <v>385</v>
      </c>
      <c r="BV20" s="129">
        <f t="shared" si="36"/>
        <v>629</v>
      </c>
      <c r="BW20" s="127">
        <f t="shared" si="16"/>
        <v>-911</v>
      </c>
    </row>
    <row r="21" spans="1:75" ht="25.5" x14ac:dyDescent="0.25">
      <c r="A21" s="11"/>
      <c r="B21" s="72" t="s">
        <v>74</v>
      </c>
      <c r="C21" s="14" t="s">
        <v>75</v>
      </c>
      <c r="D21" s="73">
        <v>9</v>
      </c>
      <c r="E21" s="74" t="s">
        <v>88</v>
      </c>
      <c r="F21" s="14" t="s">
        <v>83</v>
      </c>
      <c r="G21" s="75" t="s">
        <v>78</v>
      </c>
      <c r="H21" s="15">
        <v>22396</v>
      </c>
      <c r="I21" s="125">
        <v>23120</v>
      </c>
      <c r="J21" s="61"/>
      <c r="K21" s="61"/>
      <c r="L21" s="61"/>
      <c r="M21" s="82"/>
      <c r="N21" s="61"/>
      <c r="O21" s="61"/>
      <c r="P21" s="82">
        <f>LISTAS!C18</f>
        <v>924</v>
      </c>
      <c r="Q21" s="16"/>
      <c r="R21" s="82">
        <f t="shared" si="17"/>
        <v>924</v>
      </c>
      <c r="S21" s="124">
        <f t="shared" si="18"/>
        <v>4887669.6189448833</v>
      </c>
      <c r="T21" s="124">
        <f t="shared" si="19"/>
        <v>12033968.696014553</v>
      </c>
      <c r="U21" s="124">
        <f t="shared" si="20"/>
        <v>9901397.0054497402</v>
      </c>
      <c r="V21" s="125">
        <f t="shared" si="21"/>
        <v>26823035.320409179</v>
      </c>
      <c r="W21" s="2"/>
      <c r="X21" s="2"/>
      <c r="Y21" s="2"/>
      <c r="Z21" s="2"/>
      <c r="AA21" s="2"/>
      <c r="AB21" s="2"/>
      <c r="AC21" s="1">
        <f t="shared" si="1"/>
        <v>0</v>
      </c>
      <c r="AD21" s="1">
        <f t="shared" si="2"/>
        <v>0</v>
      </c>
      <c r="AE21" s="2">
        <f>LISTAS!D18</f>
        <v>0</v>
      </c>
      <c r="AF21" s="2">
        <f>LISTAS!E18</f>
        <v>0</v>
      </c>
      <c r="AG21" s="2">
        <f>LISTAS!F18</f>
        <v>0</v>
      </c>
      <c r="AH21" s="2">
        <f>LISTAS!G18</f>
        <v>12</v>
      </c>
      <c r="AI21" s="2">
        <f>LISTAS!J18</f>
        <v>231</v>
      </c>
      <c r="AJ21" s="2">
        <f>LISTAS!L18</f>
        <v>69</v>
      </c>
      <c r="AK21" s="2">
        <f>LISTAS!M18</f>
        <v>162</v>
      </c>
      <c r="AL21" s="2">
        <f>LISTAS!O18</f>
        <v>0</v>
      </c>
      <c r="AM21" s="2">
        <f>LISTAS!P18</f>
        <v>56.23850772213266</v>
      </c>
      <c r="AN21" s="2">
        <f>LISTAS!Q18</f>
        <v>174.76149227786735</v>
      </c>
      <c r="AO21" s="2">
        <f>LISTAS!S18</f>
        <v>33.738883847329582</v>
      </c>
      <c r="AP21" s="2">
        <f>LISTAS!T18</f>
        <v>197.26111615267041</v>
      </c>
      <c r="AQ21" s="2">
        <f>LISTAS!V18</f>
        <v>231</v>
      </c>
      <c r="AR21" s="1">
        <f t="shared" si="3"/>
        <v>312</v>
      </c>
      <c r="AS21" s="1">
        <f t="shared" si="4"/>
        <v>-612</v>
      </c>
      <c r="AT21" s="2"/>
      <c r="AU21" s="2"/>
      <c r="AV21" s="2"/>
      <c r="AW21" s="2"/>
      <c r="AX21" s="2"/>
      <c r="AY21" s="2"/>
      <c r="AZ21" s="2"/>
      <c r="BA21" s="2"/>
      <c r="BB21" s="2"/>
      <c r="BC21" s="2"/>
      <c r="BD21" s="2"/>
      <c r="BE21" s="2"/>
      <c r="BF21" s="2"/>
      <c r="BG21" s="127">
        <f t="shared" si="22"/>
        <v>0</v>
      </c>
      <c r="BH21" s="127">
        <f t="shared" si="5"/>
        <v>0</v>
      </c>
      <c r="BI21" s="128">
        <f t="shared" si="23"/>
        <v>0</v>
      </c>
      <c r="BJ21" s="128">
        <f t="shared" si="24"/>
        <v>0</v>
      </c>
      <c r="BK21" s="128">
        <f t="shared" si="25"/>
        <v>0</v>
      </c>
      <c r="BL21" s="128">
        <f t="shared" si="26"/>
        <v>12</v>
      </c>
      <c r="BM21" s="128">
        <f t="shared" si="27"/>
        <v>231</v>
      </c>
      <c r="BN21" s="128">
        <f t="shared" si="28"/>
        <v>69</v>
      </c>
      <c r="BO21" s="128">
        <f t="shared" si="29"/>
        <v>162</v>
      </c>
      <c r="BP21" s="128">
        <f t="shared" si="30"/>
        <v>0</v>
      </c>
      <c r="BQ21" s="128">
        <f t="shared" si="31"/>
        <v>56.23850772213266</v>
      </c>
      <c r="BR21" s="128">
        <f t="shared" si="32"/>
        <v>174.76149227786735</v>
      </c>
      <c r="BS21" s="128">
        <f t="shared" si="33"/>
        <v>33.738883847329582</v>
      </c>
      <c r="BT21" s="128">
        <f t="shared" si="34"/>
        <v>197.26111615267041</v>
      </c>
      <c r="BU21" s="128">
        <f t="shared" si="35"/>
        <v>231</v>
      </c>
      <c r="BV21" s="129">
        <f t="shared" si="36"/>
        <v>312</v>
      </c>
      <c r="BW21" s="127">
        <f t="shared" si="16"/>
        <v>-612</v>
      </c>
    </row>
    <row r="22" spans="1:75" ht="23.25" x14ac:dyDescent="0.25">
      <c r="A22" s="11"/>
      <c r="B22" s="72" t="s">
        <v>74</v>
      </c>
      <c r="C22" s="14" t="s">
        <v>75</v>
      </c>
      <c r="D22" s="73">
        <v>10</v>
      </c>
      <c r="E22" s="74" t="s">
        <v>89</v>
      </c>
      <c r="F22" s="14" t="s">
        <v>83</v>
      </c>
      <c r="G22" s="75" t="s">
        <v>78</v>
      </c>
      <c r="H22" s="15">
        <v>58232</v>
      </c>
      <c r="I22" s="125">
        <v>60112</v>
      </c>
      <c r="J22" s="61"/>
      <c r="K22" s="61"/>
      <c r="L22" s="61"/>
      <c r="M22" s="82"/>
      <c r="N22" s="61"/>
      <c r="O22" s="61"/>
      <c r="P22" s="82">
        <f>LISTAS!C19</f>
        <v>924</v>
      </c>
      <c r="Q22" s="16"/>
      <c r="R22" s="82">
        <f t="shared" si="17"/>
        <v>924</v>
      </c>
      <c r="S22" s="124">
        <f t="shared" si="18"/>
        <v>26509448.781675231</v>
      </c>
      <c r="T22" s="124">
        <f t="shared" si="19"/>
        <v>54190990.609637834</v>
      </c>
      <c r="U22" s="124">
        <f t="shared" si="20"/>
        <v>25743632.214169323</v>
      </c>
      <c r="V22" s="125">
        <f t="shared" si="21"/>
        <v>106444071.60548238</v>
      </c>
      <c r="W22" s="2"/>
      <c r="X22" s="2"/>
      <c r="Y22" s="2"/>
      <c r="Z22" s="2"/>
      <c r="AA22" s="2"/>
      <c r="AB22" s="2"/>
      <c r="AC22" s="1">
        <f t="shared" si="1"/>
        <v>0</v>
      </c>
      <c r="AD22" s="1">
        <f t="shared" si="2"/>
        <v>0</v>
      </c>
      <c r="AE22" s="2">
        <f>LISTAS!D19</f>
        <v>168</v>
      </c>
      <c r="AF22" s="2">
        <f>LISTAS!E19</f>
        <v>69</v>
      </c>
      <c r="AG22" s="2">
        <f>LISTAS!F19</f>
        <v>162</v>
      </c>
      <c r="AH22" s="2">
        <f>LISTAS!G19</f>
        <v>231</v>
      </c>
      <c r="AI22" s="2">
        <f>LISTAS!J19</f>
        <v>231</v>
      </c>
      <c r="AJ22" s="2">
        <f>LISTAS!L19</f>
        <v>69</v>
      </c>
      <c r="AK22" s="2">
        <f>LISTAS!M19</f>
        <v>162</v>
      </c>
      <c r="AL22" s="2">
        <f>LISTAS!O19</f>
        <v>0</v>
      </c>
      <c r="AM22" s="2">
        <f>LISTAS!P19</f>
        <v>56.23850772213266</v>
      </c>
      <c r="AN22" s="2">
        <f>LISTAS!Q19</f>
        <v>174.76149227786735</v>
      </c>
      <c r="AO22" s="2">
        <f>LISTAS!S19</f>
        <v>33.738883847329582</v>
      </c>
      <c r="AP22" s="2">
        <f>LISTAS!T19</f>
        <v>197.26111615267041</v>
      </c>
      <c r="AQ22" s="2">
        <f>LISTAS!V19</f>
        <v>231</v>
      </c>
      <c r="AR22" s="1">
        <f t="shared" si="3"/>
        <v>930</v>
      </c>
      <c r="AS22" s="1">
        <f t="shared" si="4"/>
        <v>6</v>
      </c>
      <c r="AT22" s="2"/>
      <c r="AU22" s="2"/>
      <c r="AV22" s="2"/>
      <c r="AW22" s="2"/>
      <c r="AX22" s="2"/>
      <c r="AY22" s="2"/>
      <c r="AZ22" s="2"/>
      <c r="BA22" s="2"/>
      <c r="BB22" s="2"/>
      <c r="BC22" s="2"/>
      <c r="BD22" s="2"/>
      <c r="BE22" s="2"/>
      <c r="BF22" s="2"/>
      <c r="BG22" s="127">
        <f t="shared" si="22"/>
        <v>0</v>
      </c>
      <c r="BH22" s="127">
        <f t="shared" si="5"/>
        <v>0</v>
      </c>
      <c r="BI22" s="128">
        <f t="shared" si="23"/>
        <v>168</v>
      </c>
      <c r="BJ22" s="128">
        <f t="shared" si="24"/>
        <v>69</v>
      </c>
      <c r="BK22" s="128">
        <f t="shared" si="25"/>
        <v>162</v>
      </c>
      <c r="BL22" s="128">
        <f t="shared" si="26"/>
        <v>231</v>
      </c>
      <c r="BM22" s="128">
        <f t="shared" si="27"/>
        <v>231</v>
      </c>
      <c r="BN22" s="128">
        <f t="shared" si="28"/>
        <v>69</v>
      </c>
      <c r="BO22" s="128">
        <f t="shared" si="29"/>
        <v>162</v>
      </c>
      <c r="BP22" s="128">
        <f t="shared" si="30"/>
        <v>0</v>
      </c>
      <c r="BQ22" s="128">
        <f t="shared" si="31"/>
        <v>56.23850772213266</v>
      </c>
      <c r="BR22" s="128">
        <f t="shared" si="32"/>
        <v>174.76149227786735</v>
      </c>
      <c r="BS22" s="128">
        <f t="shared" si="33"/>
        <v>33.738883847329582</v>
      </c>
      <c r="BT22" s="128">
        <f t="shared" si="34"/>
        <v>197.26111615267041</v>
      </c>
      <c r="BU22" s="128">
        <f t="shared" si="35"/>
        <v>231</v>
      </c>
      <c r="BV22" s="129">
        <f t="shared" si="36"/>
        <v>930</v>
      </c>
      <c r="BW22" s="127">
        <f t="shared" si="16"/>
        <v>6</v>
      </c>
    </row>
    <row r="23" spans="1:75" ht="25.5" x14ac:dyDescent="0.25">
      <c r="A23" s="11"/>
      <c r="B23" s="72" t="s">
        <v>74</v>
      </c>
      <c r="C23" s="14" t="s">
        <v>75</v>
      </c>
      <c r="D23" s="73">
        <v>11</v>
      </c>
      <c r="E23" s="74" t="s">
        <v>90</v>
      </c>
      <c r="F23" s="14" t="s">
        <v>83</v>
      </c>
      <c r="G23" s="75" t="s">
        <v>78</v>
      </c>
      <c r="H23" s="15">
        <v>35836</v>
      </c>
      <c r="I23" s="125">
        <v>36994</v>
      </c>
      <c r="J23" s="61"/>
      <c r="K23" s="61"/>
      <c r="L23" s="61"/>
      <c r="M23" s="82"/>
      <c r="N23" s="61"/>
      <c r="O23" s="61"/>
      <c r="P23" s="82">
        <f>LISTAS!C20</f>
        <v>1232</v>
      </c>
      <c r="Q23" s="16"/>
      <c r="R23" s="82">
        <f t="shared" si="17"/>
        <v>1232</v>
      </c>
      <c r="S23" s="124">
        <f t="shared" si="18"/>
        <v>16125650.883640461</v>
      </c>
      <c r="T23" s="124">
        <f t="shared" si="19"/>
        <v>36217144.55250071</v>
      </c>
      <c r="U23" s="124">
        <f t="shared" si="20"/>
        <v>21124122.307935853</v>
      </c>
      <c r="V23" s="125">
        <f t="shared" si="21"/>
        <v>73466917.744077027</v>
      </c>
      <c r="W23" s="2"/>
      <c r="X23" s="2"/>
      <c r="Y23" s="2"/>
      <c r="Z23" s="2"/>
      <c r="AA23" s="2"/>
      <c r="AB23" s="2"/>
      <c r="AC23" s="1">
        <f t="shared" si="1"/>
        <v>0</v>
      </c>
      <c r="AD23" s="1">
        <f t="shared" si="2"/>
        <v>0</v>
      </c>
      <c r="AE23" s="2">
        <f>LISTAS!D20</f>
        <v>120</v>
      </c>
      <c r="AF23" s="2">
        <f>LISTAS!E20</f>
        <v>39</v>
      </c>
      <c r="AG23" s="2">
        <f>LISTAS!F20</f>
        <v>121</v>
      </c>
      <c r="AH23" s="2">
        <f>LISTAS!G20</f>
        <v>180</v>
      </c>
      <c r="AI23" s="2">
        <f>LISTAS!J20</f>
        <v>308</v>
      </c>
      <c r="AJ23" s="2">
        <f>LISTAS!L20</f>
        <v>92</v>
      </c>
      <c r="AK23" s="2">
        <f>LISTAS!M20</f>
        <v>216</v>
      </c>
      <c r="AL23" s="2">
        <f>LISTAS!O20</f>
        <v>0</v>
      </c>
      <c r="AM23" s="2">
        <f>LISTAS!P20</f>
        <v>74.984676962843551</v>
      </c>
      <c r="AN23" s="2">
        <f>LISTAS!Q20</f>
        <v>233.01532303715646</v>
      </c>
      <c r="AO23" s="2">
        <f>LISTAS!S20</f>
        <v>44.985178463106109</v>
      </c>
      <c r="AP23" s="2">
        <f>LISTAS!T20</f>
        <v>263.01482153689392</v>
      </c>
      <c r="AQ23" s="2">
        <f>LISTAS!V20</f>
        <v>308</v>
      </c>
      <c r="AR23" s="1">
        <f t="shared" si="3"/>
        <v>860</v>
      </c>
      <c r="AS23" s="1">
        <f t="shared" si="4"/>
        <v>-372</v>
      </c>
      <c r="AT23" s="2"/>
      <c r="AU23" s="2"/>
      <c r="AV23" s="2"/>
      <c r="AW23" s="2"/>
      <c r="AX23" s="2"/>
      <c r="AY23" s="2"/>
      <c r="AZ23" s="2"/>
      <c r="BA23" s="2"/>
      <c r="BB23" s="2"/>
      <c r="BC23" s="2"/>
      <c r="BD23" s="2"/>
      <c r="BE23" s="2"/>
      <c r="BF23" s="2"/>
      <c r="BG23" s="127">
        <f t="shared" si="22"/>
        <v>0</v>
      </c>
      <c r="BH23" s="127">
        <f t="shared" si="5"/>
        <v>0</v>
      </c>
      <c r="BI23" s="128">
        <f t="shared" si="23"/>
        <v>120</v>
      </c>
      <c r="BJ23" s="128">
        <f t="shared" si="24"/>
        <v>39</v>
      </c>
      <c r="BK23" s="128">
        <f t="shared" si="25"/>
        <v>121</v>
      </c>
      <c r="BL23" s="128">
        <f t="shared" si="26"/>
        <v>180</v>
      </c>
      <c r="BM23" s="128">
        <f t="shared" si="27"/>
        <v>308</v>
      </c>
      <c r="BN23" s="128">
        <f t="shared" si="28"/>
        <v>92</v>
      </c>
      <c r="BO23" s="128">
        <f t="shared" si="29"/>
        <v>216</v>
      </c>
      <c r="BP23" s="128">
        <f t="shared" si="30"/>
        <v>0</v>
      </c>
      <c r="BQ23" s="128">
        <f t="shared" si="31"/>
        <v>74.984676962843551</v>
      </c>
      <c r="BR23" s="128">
        <f t="shared" si="32"/>
        <v>233.01532303715646</v>
      </c>
      <c r="BS23" s="128">
        <f t="shared" si="33"/>
        <v>44.985178463106109</v>
      </c>
      <c r="BT23" s="128">
        <f t="shared" si="34"/>
        <v>263.01482153689392</v>
      </c>
      <c r="BU23" s="128">
        <f t="shared" si="35"/>
        <v>308</v>
      </c>
      <c r="BV23" s="129">
        <f t="shared" si="36"/>
        <v>860</v>
      </c>
      <c r="BW23" s="127">
        <f t="shared" si="16"/>
        <v>-372</v>
      </c>
    </row>
    <row r="24" spans="1:75" ht="23.25" x14ac:dyDescent="0.25">
      <c r="A24" s="11"/>
      <c r="B24" s="72" t="s">
        <v>74</v>
      </c>
      <c r="C24" s="14" t="s">
        <v>75</v>
      </c>
      <c r="D24" s="73">
        <v>12</v>
      </c>
      <c r="E24" s="74" t="s">
        <v>91</v>
      </c>
      <c r="F24" s="14" t="s">
        <v>92</v>
      </c>
      <c r="G24" s="75" t="s">
        <v>78</v>
      </c>
      <c r="H24" s="15">
        <v>76673</v>
      </c>
      <c r="I24" s="125">
        <v>79149</v>
      </c>
      <c r="J24" s="61"/>
      <c r="K24" s="61"/>
      <c r="L24" s="61"/>
      <c r="M24" s="82"/>
      <c r="N24" s="61"/>
      <c r="O24" s="61"/>
      <c r="P24" s="82">
        <f>LISTAS!C21</f>
        <v>4640</v>
      </c>
      <c r="Q24" s="16"/>
      <c r="R24" s="82">
        <f t="shared" si="17"/>
        <v>4640</v>
      </c>
      <c r="S24" s="124">
        <f t="shared" si="18"/>
        <v>44514561.806681633</v>
      </c>
      <c r="T24" s="124">
        <f t="shared" si="19"/>
        <v>238646657.02802965</v>
      </c>
      <c r="U24" s="124">
        <f t="shared" si="20"/>
        <v>99194774.111171305</v>
      </c>
      <c r="V24" s="125">
        <f t="shared" si="21"/>
        <v>382355992.94588262</v>
      </c>
      <c r="W24" s="2"/>
      <c r="X24" s="2"/>
      <c r="Y24" s="2"/>
      <c r="Z24" s="2"/>
      <c r="AA24" s="2"/>
      <c r="AB24" s="2"/>
      <c r="AC24" s="1">
        <f t="shared" si="1"/>
        <v>0</v>
      </c>
      <c r="AD24" s="1">
        <f t="shared" si="2"/>
        <v>0</v>
      </c>
      <c r="AE24" s="2">
        <f>LISTAS!D21</f>
        <v>317</v>
      </c>
      <c r="AF24" s="2">
        <f>LISTAS!E21</f>
        <v>99</v>
      </c>
      <c r="AG24" s="2">
        <f>LISTAS!F21</f>
        <v>430</v>
      </c>
      <c r="AH24" s="2">
        <f>LISTAS!G21</f>
        <v>623</v>
      </c>
      <c r="AI24" s="2">
        <f>LISTAS!J21</f>
        <v>676</v>
      </c>
      <c r="AJ24" s="2">
        <f>LISTAS!L21</f>
        <v>676</v>
      </c>
      <c r="AK24" s="2">
        <f>LISTAS!M21</f>
        <v>0</v>
      </c>
      <c r="AL24" s="2">
        <f>LISTAS!O21</f>
        <v>156</v>
      </c>
      <c r="AM24" s="2">
        <f>LISTAS!P21</f>
        <v>164.57675852883844</v>
      </c>
      <c r="AN24" s="2">
        <f>LISTAS!Q21</f>
        <v>355.42324147116153</v>
      </c>
      <c r="AO24" s="2">
        <f>LISTAS!S21</f>
        <v>98.733703380064071</v>
      </c>
      <c r="AP24" s="2">
        <f>LISTAS!T21</f>
        <v>577.26629661993593</v>
      </c>
      <c r="AQ24" s="2">
        <f>LISTAS!V21</f>
        <v>676</v>
      </c>
      <c r="AR24" s="1">
        <f t="shared" si="3"/>
        <v>2821</v>
      </c>
      <c r="AS24" s="1">
        <f t="shared" si="4"/>
        <v>-1819</v>
      </c>
      <c r="AT24" s="2"/>
      <c r="AU24" s="2"/>
      <c r="AV24" s="2"/>
      <c r="AW24" s="2"/>
      <c r="AX24" s="2"/>
      <c r="AY24" s="2"/>
      <c r="AZ24" s="2"/>
      <c r="BA24" s="2"/>
      <c r="BB24" s="2"/>
      <c r="BC24" s="2"/>
      <c r="BD24" s="2"/>
      <c r="BE24" s="2"/>
      <c r="BF24" s="2"/>
      <c r="BG24" s="127">
        <f t="shared" si="22"/>
        <v>0</v>
      </c>
      <c r="BH24" s="127">
        <f t="shared" si="5"/>
        <v>0</v>
      </c>
      <c r="BI24" s="128">
        <f t="shared" si="23"/>
        <v>317</v>
      </c>
      <c r="BJ24" s="128">
        <f t="shared" si="24"/>
        <v>99</v>
      </c>
      <c r="BK24" s="128">
        <f t="shared" si="25"/>
        <v>430</v>
      </c>
      <c r="BL24" s="128">
        <f t="shared" si="26"/>
        <v>623</v>
      </c>
      <c r="BM24" s="128">
        <f t="shared" si="27"/>
        <v>676</v>
      </c>
      <c r="BN24" s="128">
        <f t="shared" si="28"/>
        <v>676</v>
      </c>
      <c r="BO24" s="128">
        <f t="shared" si="29"/>
        <v>0</v>
      </c>
      <c r="BP24" s="128">
        <f t="shared" si="30"/>
        <v>156</v>
      </c>
      <c r="BQ24" s="128">
        <f t="shared" si="31"/>
        <v>164.57675852883844</v>
      </c>
      <c r="BR24" s="128">
        <f t="shared" si="32"/>
        <v>355.42324147116153</v>
      </c>
      <c r="BS24" s="128">
        <f t="shared" si="33"/>
        <v>98.733703380064071</v>
      </c>
      <c r="BT24" s="128">
        <f t="shared" si="34"/>
        <v>577.26629661993593</v>
      </c>
      <c r="BU24" s="128">
        <f t="shared" si="35"/>
        <v>676</v>
      </c>
      <c r="BV24" s="129">
        <f t="shared" si="36"/>
        <v>2821</v>
      </c>
      <c r="BW24" s="127">
        <f t="shared" si="16"/>
        <v>-1819</v>
      </c>
    </row>
    <row r="25" spans="1:75" ht="25.5" x14ac:dyDescent="0.25">
      <c r="A25" s="11"/>
      <c r="B25" s="72" t="s">
        <v>74</v>
      </c>
      <c r="C25" s="14" t="s">
        <v>75</v>
      </c>
      <c r="D25" s="73">
        <v>13</v>
      </c>
      <c r="E25" s="74" t="s">
        <v>93</v>
      </c>
      <c r="F25" s="14" t="s">
        <v>92</v>
      </c>
      <c r="G25" s="75" t="s">
        <v>78</v>
      </c>
      <c r="H25" s="15">
        <v>102230</v>
      </c>
      <c r="I25" s="125">
        <v>105532</v>
      </c>
      <c r="J25" s="61"/>
      <c r="K25" s="61"/>
      <c r="L25" s="61"/>
      <c r="M25" s="82"/>
      <c r="N25" s="61"/>
      <c r="O25" s="61"/>
      <c r="P25" s="82">
        <f>LISTAS!C22</f>
        <v>314</v>
      </c>
      <c r="Q25" s="16"/>
      <c r="R25" s="82">
        <f t="shared" si="17"/>
        <v>314</v>
      </c>
      <c r="S25" s="124">
        <f t="shared" si="18"/>
        <v>7793308.0472305454</v>
      </c>
      <c r="T25" s="124">
        <f t="shared" si="19"/>
        <v>18183725.392927699</v>
      </c>
      <c r="U25" s="124">
        <f t="shared" si="20"/>
        <v>15456384.920675607</v>
      </c>
      <c r="V25" s="125">
        <f t="shared" si="21"/>
        <v>41433418.360833853</v>
      </c>
      <c r="W25" s="2"/>
      <c r="X25" s="2"/>
      <c r="Y25" s="2"/>
      <c r="Z25" s="2"/>
      <c r="AA25" s="2"/>
      <c r="AB25" s="2"/>
      <c r="AC25" s="1">
        <f t="shared" si="1"/>
        <v>0</v>
      </c>
      <c r="AD25" s="1">
        <f t="shared" si="2"/>
        <v>0</v>
      </c>
      <c r="AE25" s="2">
        <f>LISTAS!D22</f>
        <v>0</v>
      </c>
      <c r="AF25" s="2">
        <f>LISTAS!E22</f>
        <v>0</v>
      </c>
      <c r="AG25" s="2">
        <f>LISTAS!F22</f>
        <v>0</v>
      </c>
      <c r="AH25" s="2">
        <f>LISTAS!G22</f>
        <v>0</v>
      </c>
      <c r="AI25" s="2">
        <f>LISTAS!J22</f>
        <v>79</v>
      </c>
      <c r="AJ25" s="2">
        <f>LISTAS!L22</f>
        <v>22</v>
      </c>
      <c r="AK25" s="2">
        <f>LISTAS!M22</f>
        <v>57</v>
      </c>
      <c r="AL25" s="2">
        <f>LISTAS!O22</f>
        <v>0</v>
      </c>
      <c r="AM25" s="2">
        <f>LISTAS!P22</f>
        <v>19.233082727482596</v>
      </c>
      <c r="AN25" s="2">
        <f>LISTAS!Q22</f>
        <v>59.766917272517404</v>
      </c>
      <c r="AO25" s="2">
        <f>LISTAS!S22</f>
        <v>11.538406164238257</v>
      </c>
      <c r="AP25" s="2">
        <f>LISTAS!T22</f>
        <v>67.461593835761747</v>
      </c>
      <c r="AQ25" s="2">
        <f>LISTAS!V22</f>
        <v>79</v>
      </c>
      <c r="AR25" s="1">
        <f t="shared" si="3"/>
        <v>101</v>
      </c>
      <c r="AS25" s="1">
        <f t="shared" si="4"/>
        <v>-213</v>
      </c>
      <c r="AT25" s="2"/>
      <c r="AU25" s="2"/>
      <c r="AV25" s="2"/>
      <c r="AW25" s="2"/>
      <c r="AX25" s="2"/>
      <c r="AY25" s="2"/>
      <c r="AZ25" s="2"/>
      <c r="BA25" s="2"/>
      <c r="BB25" s="2"/>
      <c r="BC25" s="2"/>
      <c r="BD25" s="2"/>
      <c r="BE25" s="2"/>
      <c r="BF25" s="2"/>
      <c r="BG25" s="127">
        <f t="shared" si="22"/>
        <v>0</v>
      </c>
      <c r="BH25" s="127">
        <f t="shared" si="5"/>
        <v>0</v>
      </c>
      <c r="BI25" s="128">
        <f t="shared" si="23"/>
        <v>0</v>
      </c>
      <c r="BJ25" s="128">
        <f t="shared" si="24"/>
        <v>0</v>
      </c>
      <c r="BK25" s="128">
        <f t="shared" si="25"/>
        <v>0</v>
      </c>
      <c r="BL25" s="128">
        <f t="shared" si="26"/>
        <v>0</v>
      </c>
      <c r="BM25" s="128">
        <f t="shared" si="27"/>
        <v>79</v>
      </c>
      <c r="BN25" s="128">
        <f t="shared" si="28"/>
        <v>22</v>
      </c>
      <c r="BO25" s="128">
        <f t="shared" si="29"/>
        <v>57</v>
      </c>
      <c r="BP25" s="128">
        <f t="shared" si="30"/>
        <v>0</v>
      </c>
      <c r="BQ25" s="128">
        <f t="shared" si="31"/>
        <v>19.233082727482596</v>
      </c>
      <c r="BR25" s="128">
        <f t="shared" si="32"/>
        <v>59.766917272517404</v>
      </c>
      <c r="BS25" s="128">
        <f t="shared" si="33"/>
        <v>11.538406164238257</v>
      </c>
      <c r="BT25" s="128">
        <f t="shared" si="34"/>
        <v>67.461593835761747</v>
      </c>
      <c r="BU25" s="128">
        <f t="shared" si="35"/>
        <v>79</v>
      </c>
      <c r="BV25" s="129">
        <f t="shared" si="36"/>
        <v>101</v>
      </c>
      <c r="BW25" s="127">
        <f t="shared" si="16"/>
        <v>-213</v>
      </c>
    </row>
    <row r="26" spans="1:75" ht="23.25" x14ac:dyDescent="0.25">
      <c r="A26" s="11"/>
      <c r="B26" s="72" t="s">
        <v>74</v>
      </c>
      <c r="C26" s="14" t="s">
        <v>75</v>
      </c>
      <c r="D26" s="73">
        <v>14</v>
      </c>
      <c r="E26" s="74" t="s">
        <v>94</v>
      </c>
      <c r="F26" s="14" t="s">
        <v>92</v>
      </c>
      <c r="G26" s="75" t="s">
        <v>78</v>
      </c>
      <c r="H26" s="15">
        <v>43674</v>
      </c>
      <c r="I26" s="125">
        <v>45084</v>
      </c>
      <c r="J26" s="61"/>
      <c r="K26" s="61"/>
      <c r="L26" s="61"/>
      <c r="M26" s="82"/>
      <c r="N26" s="61"/>
      <c r="O26" s="61"/>
      <c r="P26" s="82">
        <f>LISTAS!C23</f>
        <v>1520</v>
      </c>
      <c r="Q26" s="16"/>
      <c r="R26" s="82">
        <f t="shared" si="17"/>
        <v>1520</v>
      </c>
      <c r="S26" s="124">
        <f t="shared" si="18"/>
        <v>15657721.328040866</v>
      </c>
      <c r="T26" s="124">
        <f t="shared" si="19"/>
        <v>37870002.388514213</v>
      </c>
      <c r="U26" s="124">
        <f t="shared" si="20"/>
        <v>31761624.160338778</v>
      </c>
      <c r="V26" s="125">
        <f t="shared" si="21"/>
        <v>85289347.876893863</v>
      </c>
      <c r="W26" s="2"/>
      <c r="X26" s="2"/>
      <c r="Y26" s="2"/>
      <c r="Z26" s="2"/>
      <c r="AA26" s="2"/>
      <c r="AB26" s="2"/>
      <c r="AC26" s="1">
        <f t="shared" si="1"/>
        <v>0</v>
      </c>
      <c r="AD26" s="1">
        <f t="shared" si="2"/>
        <v>0</v>
      </c>
      <c r="AE26" s="2">
        <f>LISTAS!D23</f>
        <v>0</v>
      </c>
      <c r="AF26" s="2">
        <f>LISTAS!E23</f>
        <v>0</v>
      </c>
      <c r="AG26" s="2">
        <f>LISTAS!F23</f>
        <v>0</v>
      </c>
      <c r="AH26" s="2">
        <f>LISTAS!G23</f>
        <v>3</v>
      </c>
      <c r="AI26" s="2">
        <f>LISTAS!J23</f>
        <v>380</v>
      </c>
      <c r="AJ26" s="2">
        <f>LISTAS!L23</f>
        <v>114</v>
      </c>
      <c r="AK26" s="2">
        <f>LISTAS!M23</f>
        <v>266</v>
      </c>
      <c r="AL26" s="2">
        <f>LISTAS!O23</f>
        <v>0</v>
      </c>
      <c r="AM26" s="2">
        <f>LISTAS!P23</f>
        <v>92.513562486625148</v>
      </c>
      <c r="AN26" s="2">
        <f>LISTAS!Q23</f>
        <v>287.48643751337488</v>
      </c>
      <c r="AO26" s="2">
        <f>LISTAS!S23</f>
        <v>55.501194207728318</v>
      </c>
      <c r="AP26" s="2">
        <f>LISTAS!T23</f>
        <v>324.4988057922717</v>
      </c>
      <c r="AQ26" s="2">
        <f>LISTAS!V23</f>
        <v>380</v>
      </c>
      <c r="AR26" s="1">
        <f t="shared" si="3"/>
        <v>497</v>
      </c>
      <c r="AS26" s="1">
        <f t="shared" si="4"/>
        <v>-1023</v>
      </c>
      <c r="AT26" s="2"/>
      <c r="AU26" s="2"/>
      <c r="AV26" s="2"/>
      <c r="AW26" s="2"/>
      <c r="AX26" s="2"/>
      <c r="AY26" s="2"/>
      <c r="AZ26" s="2"/>
      <c r="BA26" s="2"/>
      <c r="BB26" s="2"/>
      <c r="BC26" s="2"/>
      <c r="BD26" s="2"/>
      <c r="BE26" s="2"/>
      <c r="BF26" s="2"/>
      <c r="BG26" s="127">
        <f t="shared" si="22"/>
        <v>0</v>
      </c>
      <c r="BH26" s="127">
        <f t="shared" si="5"/>
        <v>0</v>
      </c>
      <c r="BI26" s="128">
        <f t="shared" si="23"/>
        <v>0</v>
      </c>
      <c r="BJ26" s="128">
        <f t="shared" si="24"/>
        <v>0</v>
      </c>
      <c r="BK26" s="128">
        <f t="shared" si="25"/>
        <v>0</v>
      </c>
      <c r="BL26" s="128">
        <f t="shared" si="26"/>
        <v>3</v>
      </c>
      <c r="BM26" s="128">
        <f t="shared" si="27"/>
        <v>380</v>
      </c>
      <c r="BN26" s="128">
        <f t="shared" si="28"/>
        <v>114</v>
      </c>
      <c r="BO26" s="128">
        <f t="shared" si="29"/>
        <v>266</v>
      </c>
      <c r="BP26" s="128">
        <f t="shared" si="30"/>
        <v>0</v>
      </c>
      <c r="BQ26" s="128">
        <f t="shared" si="31"/>
        <v>92.513562486625148</v>
      </c>
      <c r="BR26" s="128">
        <f t="shared" si="32"/>
        <v>287.48643751337488</v>
      </c>
      <c r="BS26" s="128">
        <f t="shared" si="33"/>
        <v>55.501194207728318</v>
      </c>
      <c r="BT26" s="128">
        <f t="shared" si="34"/>
        <v>324.4988057922717</v>
      </c>
      <c r="BU26" s="128">
        <f t="shared" si="35"/>
        <v>380</v>
      </c>
      <c r="BV26" s="129">
        <f t="shared" si="36"/>
        <v>497</v>
      </c>
      <c r="BW26" s="127">
        <f t="shared" si="16"/>
        <v>-1023</v>
      </c>
    </row>
    <row r="27" spans="1:75" ht="38.25" x14ac:dyDescent="0.25">
      <c r="A27" s="11"/>
      <c r="B27" s="72" t="s">
        <v>74</v>
      </c>
      <c r="C27" s="14" t="s">
        <v>75</v>
      </c>
      <c r="D27" s="73">
        <v>15</v>
      </c>
      <c r="E27" s="74" t="s">
        <v>95</v>
      </c>
      <c r="F27" s="14" t="s">
        <v>92</v>
      </c>
      <c r="G27" s="75" t="s">
        <v>78</v>
      </c>
      <c r="H27" s="15">
        <v>14558</v>
      </c>
      <c r="I27" s="125">
        <v>15028</v>
      </c>
      <c r="J27" s="61"/>
      <c r="K27" s="61"/>
      <c r="L27" s="61"/>
      <c r="M27" s="82"/>
      <c r="N27" s="61"/>
      <c r="O27" s="61"/>
      <c r="P27" s="82">
        <f>LISTAS!C24</f>
        <v>152</v>
      </c>
      <c r="Q27" s="16"/>
      <c r="R27" s="82">
        <f t="shared" si="17"/>
        <v>152</v>
      </c>
      <c r="S27" s="124">
        <f t="shared" si="18"/>
        <v>527747.24426802888</v>
      </c>
      <c r="T27" s="124">
        <f t="shared" si="19"/>
        <v>1251813.8129504737</v>
      </c>
      <c r="U27" s="124">
        <f t="shared" si="20"/>
        <v>1058720.8053446258</v>
      </c>
      <c r="V27" s="125">
        <f t="shared" si="21"/>
        <v>2838281.8625631286</v>
      </c>
      <c r="W27" s="2"/>
      <c r="X27" s="2"/>
      <c r="Y27" s="2"/>
      <c r="Z27" s="2"/>
      <c r="AA27" s="2"/>
      <c r="AB27" s="2"/>
      <c r="AC27" s="1">
        <f t="shared" si="1"/>
        <v>0</v>
      </c>
      <c r="AD27" s="1">
        <f t="shared" si="2"/>
        <v>0</v>
      </c>
      <c r="AE27" s="2">
        <f>LISTAS!D24</f>
        <v>0</v>
      </c>
      <c r="AF27" s="2">
        <f>LISTAS!E24</f>
        <v>0</v>
      </c>
      <c r="AG27" s="2">
        <f>LISTAS!F24</f>
        <v>0</v>
      </c>
      <c r="AH27" s="2">
        <f>LISTAS!G24</f>
        <v>0</v>
      </c>
      <c r="AI27" s="2">
        <f>LISTAS!J24</f>
        <v>38</v>
      </c>
      <c r="AJ27" s="2">
        <f>LISTAS!L24</f>
        <v>11</v>
      </c>
      <c r="AK27" s="2">
        <f>LISTAS!M24</f>
        <v>27</v>
      </c>
      <c r="AL27" s="2">
        <f>LISTAS!O24</f>
        <v>0</v>
      </c>
      <c r="AM27" s="2">
        <f>LISTAS!P24</f>
        <v>9.2513562486625158</v>
      </c>
      <c r="AN27" s="2">
        <f>LISTAS!Q24</f>
        <v>28.748643751337482</v>
      </c>
      <c r="AO27" s="2">
        <f>LISTAS!S24</f>
        <v>5.5501194207728322</v>
      </c>
      <c r="AP27" s="2">
        <f>LISTAS!T24</f>
        <v>32.44988057922717</v>
      </c>
      <c r="AQ27" s="2">
        <f>LISTAS!V24</f>
        <v>38</v>
      </c>
      <c r="AR27" s="1">
        <f t="shared" si="3"/>
        <v>49</v>
      </c>
      <c r="AS27" s="1">
        <f t="shared" si="4"/>
        <v>-103</v>
      </c>
      <c r="AT27" s="2"/>
      <c r="AU27" s="2"/>
      <c r="AV27" s="2"/>
      <c r="AW27" s="2"/>
      <c r="AX27" s="2"/>
      <c r="AY27" s="2"/>
      <c r="AZ27" s="2"/>
      <c r="BA27" s="2"/>
      <c r="BB27" s="2"/>
      <c r="BC27" s="2"/>
      <c r="BD27" s="2"/>
      <c r="BE27" s="2"/>
      <c r="BF27" s="2"/>
      <c r="BG27" s="127">
        <f t="shared" si="22"/>
        <v>0</v>
      </c>
      <c r="BH27" s="127">
        <f t="shared" si="5"/>
        <v>0</v>
      </c>
      <c r="BI27" s="128">
        <f t="shared" si="23"/>
        <v>0</v>
      </c>
      <c r="BJ27" s="128">
        <f t="shared" si="24"/>
        <v>0</v>
      </c>
      <c r="BK27" s="128">
        <f t="shared" si="25"/>
        <v>0</v>
      </c>
      <c r="BL27" s="128">
        <f t="shared" si="26"/>
        <v>0</v>
      </c>
      <c r="BM27" s="128">
        <f t="shared" si="27"/>
        <v>38</v>
      </c>
      <c r="BN27" s="128">
        <f t="shared" si="28"/>
        <v>11</v>
      </c>
      <c r="BO27" s="128">
        <f t="shared" si="29"/>
        <v>27</v>
      </c>
      <c r="BP27" s="128">
        <f t="shared" si="30"/>
        <v>0</v>
      </c>
      <c r="BQ27" s="128">
        <f t="shared" si="31"/>
        <v>9.2513562486625158</v>
      </c>
      <c r="BR27" s="128">
        <f t="shared" si="32"/>
        <v>28.748643751337482</v>
      </c>
      <c r="BS27" s="128">
        <f t="shared" si="33"/>
        <v>5.5501194207728322</v>
      </c>
      <c r="BT27" s="128">
        <f t="shared" si="34"/>
        <v>32.44988057922717</v>
      </c>
      <c r="BU27" s="128">
        <f t="shared" si="35"/>
        <v>38</v>
      </c>
      <c r="BV27" s="129">
        <f t="shared" si="36"/>
        <v>49</v>
      </c>
      <c r="BW27" s="127">
        <f t="shared" si="16"/>
        <v>-103</v>
      </c>
    </row>
    <row r="28" spans="1:75" ht="23.25" x14ac:dyDescent="0.25">
      <c r="A28" s="11"/>
      <c r="B28" s="72" t="s">
        <v>74</v>
      </c>
      <c r="C28" s="14" t="s">
        <v>75</v>
      </c>
      <c r="D28" s="73">
        <v>16</v>
      </c>
      <c r="E28" s="74" t="s">
        <v>96</v>
      </c>
      <c r="F28" s="14" t="s">
        <v>92</v>
      </c>
      <c r="G28" s="75" t="s">
        <v>78</v>
      </c>
      <c r="H28" s="15">
        <v>58232</v>
      </c>
      <c r="I28" s="125">
        <v>60112</v>
      </c>
      <c r="J28" s="61"/>
      <c r="K28" s="61"/>
      <c r="L28" s="61"/>
      <c r="M28" s="82"/>
      <c r="N28" s="61"/>
      <c r="O28" s="61"/>
      <c r="P28" s="82">
        <f>LISTAS!C25</f>
        <v>380</v>
      </c>
      <c r="Q28" s="16"/>
      <c r="R28" s="82">
        <f t="shared" si="17"/>
        <v>380</v>
      </c>
      <c r="S28" s="124">
        <f t="shared" si="18"/>
        <v>5830676.4426802881</v>
      </c>
      <c r="T28" s="124">
        <f t="shared" si="19"/>
        <v>14592002.129504738</v>
      </c>
      <c r="U28" s="124">
        <f t="shared" si="20"/>
        <v>10587208.053446259</v>
      </c>
      <c r="V28" s="125">
        <f t="shared" si="21"/>
        <v>31009886.625631284</v>
      </c>
      <c r="W28" s="2"/>
      <c r="X28" s="2"/>
      <c r="Y28" s="2"/>
      <c r="Z28" s="2"/>
      <c r="AA28" s="2"/>
      <c r="AB28" s="2"/>
      <c r="AC28" s="1">
        <f t="shared" si="1"/>
        <v>0</v>
      </c>
      <c r="AD28" s="1">
        <f t="shared" si="2"/>
        <v>0</v>
      </c>
      <c r="AE28" s="2">
        <f>LISTAS!D25</f>
        <v>7</v>
      </c>
      <c r="AF28" s="2">
        <f>LISTAS!E25</f>
        <v>3</v>
      </c>
      <c r="AG28" s="2">
        <f>LISTAS!F25</f>
        <v>12</v>
      </c>
      <c r="AH28" s="2">
        <f>LISTAS!G25</f>
        <v>22</v>
      </c>
      <c r="AI28" s="2">
        <f>LISTAS!J25</f>
        <v>95</v>
      </c>
      <c r="AJ28" s="2">
        <f>LISTAS!L25</f>
        <v>28</v>
      </c>
      <c r="AK28" s="2">
        <f>LISTAS!M25</f>
        <v>67</v>
      </c>
      <c r="AL28" s="2">
        <f>LISTAS!O25</f>
        <v>0</v>
      </c>
      <c r="AM28" s="2">
        <f>LISTAS!P25</f>
        <v>23.128390621656287</v>
      </c>
      <c r="AN28" s="2">
        <f>LISTAS!Q25</f>
        <v>71.87160937834372</v>
      </c>
      <c r="AO28" s="2">
        <f>LISTAS!S25</f>
        <v>13.87529855193208</v>
      </c>
      <c r="AP28" s="2">
        <f>LISTAS!T25</f>
        <v>81.124701448067924</v>
      </c>
      <c r="AQ28" s="2">
        <f>LISTAS!V25</f>
        <v>95</v>
      </c>
      <c r="AR28" s="1">
        <f t="shared" si="3"/>
        <v>167</v>
      </c>
      <c r="AS28" s="1">
        <f t="shared" si="4"/>
        <v>-213</v>
      </c>
      <c r="AT28" s="2"/>
      <c r="AU28" s="2"/>
      <c r="AV28" s="2"/>
      <c r="AW28" s="2"/>
      <c r="AX28" s="2"/>
      <c r="AY28" s="2"/>
      <c r="AZ28" s="2"/>
      <c r="BA28" s="2"/>
      <c r="BB28" s="2"/>
      <c r="BC28" s="2"/>
      <c r="BD28" s="2"/>
      <c r="BE28" s="2"/>
      <c r="BF28" s="2"/>
      <c r="BG28" s="127">
        <f t="shared" si="22"/>
        <v>0</v>
      </c>
      <c r="BH28" s="127">
        <f t="shared" si="5"/>
        <v>0</v>
      </c>
      <c r="BI28" s="128">
        <f t="shared" si="23"/>
        <v>7</v>
      </c>
      <c r="BJ28" s="128">
        <f t="shared" si="24"/>
        <v>3</v>
      </c>
      <c r="BK28" s="128">
        <f t="shared" si="25"/>
        <v>12</v>
      </c>
      <c r="BL28" s="128">
        <f t="shared" si="26"/>
        <v>22</v>
      </c>
      <c r="BM28" s="128">
        <f t="shared" si="27"/>
        <v>95</v>
      </c>
      <c r="BN28" s="128">
        <f t="shared" si="28"/>
        <v>28</v>
      </c>
      <c r="BO28" s="128">
        <f t="shared" si="29"/>
        <v>67</v>
      </c>
      <c r="BP28" s="128">
        <f t="shared" si="30"/>
        <v>0</v>
      </c>
      <c r="BQ28" s="128">
        <f t="shared" si="31"/>
        <v>23.128390621656287</v>
      </c>
      <c r="BR28" s="128">
        <f t="shared" si="32"/>
        <v>71.87160937834372</v>
      </c>
      <c r="BS28" s="128">
        <f t="shared" si="33"/>
        <v>13.87529855193208</v>
      </c>
      <c r="BT28" s="128">
        <f t="shared" si="34"/>
        <v>81.124701448067924</v>
      </c>
      <c r="BU28" s="128">
        <f t="shared" si="35"/>
        <v>95</v>
      </c>
      <c r="BV28" s="129">
        <f t="shared" si="36"/>
        <v>167</v>
      </c>
      <c r="BW28" s="127">
        <f t="shared" si="16"/>
        <v>-213</v>
      </c>
    </row>
    <row r="29" spans="1:75" ht="23.25" x14ac:dyDescent="0.25">
      <c r="A29" s="11"/>
      <c r="B29" s="72" t="s">
        <v>74</v>
      </c>
      <c r="C29" s="14" t="s">
        <v>75</v>
      </c>
      <c r="D29" s="73">
        <v>17</v>
      </c>
      <c r="E29" s="74" t="s">
        <v>97</v>
      </c>
      <c r="F29" s="14" t="s">
        <v>92</v>
      </c>
      <c r="G29" s="75" t="s">
        <v>78</v>
      </c>
      <c r="H29" s="15">
        <v>43674</v>
      </c>
      <c r="I29" s="125">
        <v>45084</v>
      </c>
      <c r="J29" s="61"/>
      <c r="K29" s="61"/>
      <c r="L29" s="61"/>
      <c r="M29" s="82"/>
      <c r="N29" s="61"/>
      <c r="O29" s="61"/>
      <c r="P29" s="82">
        <f>LISTAS!C26</f>
        <v>128</v>
      </c>
      <c r="Q29" s="16"/>
      <c r="R29" s="82">
        <f t="shared" si="17"/>
        <v>128</v>
      </c>
      <c r="S29" s="124">
        <f t="shared" si="18"/>
        <v>1301075.3539402834</v>
      </c>
      <c r="T29" s="124">
        <f t="shared" si="19"/>
        <v>3195696.7906117234</v>
      </c>
      <c r="U29" s="124">
        <f t="shared" si="20"/>
        <v>2674663.0871864236</v>
      </c>
      <c r="V29" s="125">
        <f t="shared" si="21"/>
        <v>7171435.2317384314</v>
      </c>
      <c r="W29" s="2"/>
      <c r="X29" s="2"/>
      <c r="Y29" s="2"/>
      <c r="Z29" s="2"/>
      <c r="AA29" s="2"/>
      <c r="AB29" s="2"/>
      <c r="AC29" s="1">
        <f t="shared" si="1"/>
        <v>0</v>
      </c>
      <c r="AD29" s="1">
        <f t="shared" si="2"/>
        <v>0</v>
      </c>
      <c r="AE29" s="2">
        <f>LISTAS!D26</f>
        <v>0</v>
      </c>
      <c r="AF29" s="2">
        <f>LISTAS!E26</f>
        <v>0</v>
      </c>
      <c r="AG29" s="2">
        <f>LISTAS!F26</f>
        <v>0</v>
      </c>
      <c r="AH29" s="2">
        <f>LISTAS!G26</f>
        <v>0</v>
      </c>
      <c r="AI29" s="2">
        <f>LISTAS!J26</f>
        <v>32</v>
      </c>
      <c r="AJ29" s="2">
        <f>LISTAS!L26</f>
        <v>10</v>
      </c>
      <c r="AK29" s="2">
        <f>LISTAS!M26</f>
        <v>22</v>
      </c>
      <c r="AL29" s="2">
        <f>LISTAS!O26</f>
        <v>0</v>
      </c>
      <c r="AM29" s="2">
        <f>LISTAS!P26</f>
        <v>7.790615788347381</v>
      </c>
      <c r="AN29" s="2">
        <f>LISTAS!Q26</f>
        <v>24.209384211652619</v>
      </c>
      <c r="AO29" s="2">
        <f>LISTAS!S26</f>
        <v>4.6737847753876478</v>
      </c>
      <c r="AP29" s="2">
        <f>LISTAS!T26</f>
        <v>27.326215224612351</v>
      </c>
      <c r="AQ29" s="2">
        <f>LISTAS!V26</f>
        <v>32</v>
      </c>
      <c r="AR29" s="1">
        <f t="shared" si="3"/>
        <v>42</v>
      </c>
      <c r="AS29" s="1">
        <f t="shared" si="4"/>
        <v>-86</v>
      </c>
      <c r="AT29" s="2"/>
      <c r="AU29" s="2"/>
      <c r="AV29" s="2"/>
      <c r="AW29" s="2"/>
      <c r="AX29" s="2"/>
      <c r="AY29" s="2"/>
      <c r="AZ29" s="2"/>
      <c r="BA29" s="2"/>
      <c r="BB29" s="2"/>
      <c r="BC29" s="2"/>
      <c r="BD29" s="2"/>
      <c r="BE29" s="2"/>
      <c r="BF29" s="2"/>
      <c r="BG29" s="127">
        <f t="shared" si="22"/>
        <v>0</v>
      </c>
      <c r="BH29" s="127">
        <f t="shared" si="5"/>
        <v>0</v>
      </c>
      <c r="BI29" s="128">
        <f t="shared" si="23"/>
        <v>0</v>
      </c>
      <c r="BJ29" s="128">
        <f t="shared" si="24"/>
        <v>0</v>
      </c>
      <c r="BK29" s="128">
        <f t="shared" si="25"/>
        <v>0</v>
      </c>
      <c r="BL29" s="128">
        <f t="shared" si="26"/>
        <v>0</v>
      </c>
      <c r="BM29" s="128">
        <f t="shared" si="27"/>
        <v>32</v>
      </c>
      <c r="BN29" s="128">
        <f t="shared" si="28"/>
        <v>10</v>
      </c>
      <c r="BO29" s="128">
        <f t="shared" si="29"/>
        <v>22</v>
      </c>
      <c r="BP29" s="128">
        <f t="shared" si="30"/>
        <v>0</v>
      </c>
      <c r="BQ29" s="128">
        <f t="shared" si="31"/>
        <v>7.790615788347381</v>
      </c>
      <c r="BR29" s="128">
        <f t="shared" si="32"/>
        <v>24.209384211652619</v>
      </c>
      <c r="BS29" s="128">
        <f t="shared" si="33"/>
        <v>4.6737847753876478</v>
      </c>
      <c r="BT29" s="128">
        <f t="shared" si="34"/>
        <v>27.326215224612351</v>
      </c>
      <c r="BU29" s="128">
        <f t="shared" si="35"/>
        <v>32</v>
      </c>
      <c r="BV29" s="129">
        <f t="shared" si="36"/>
        <v>42</v>
      </c>
      <c r="BW29" s="127">
        <f t="shared" si="16"/>
        <v>-86</v>
      </c>
    </row>
    <row r="30" spans="1:75" ht="25.5" x14ac:dyDescent="0.25">
      <c r="A30" s="11"/>
      <c r="B30" s="72" t="s">
        <v>74</v>
      </c>
      <c r="C30" s="14" t="s">
        <v>75</v>
      </c>
      <c r="D30" s="73">
        <v>18</v>
      </c>
      <c r="E30" s="74" t="s">
        <v>98</v>
      </c>
      <c r="F30" s="14" t="s">
        <v>92</v>
      </c>
      <c r="G30" s="75" t="s">
        <v>78</v>
      </c>
      <c r="H30" s="15">
        <v>143344</v>
      </c>
      <c r="I30" s="125">
        <v>147976</v>
      </c>
      <c r="J30" s="61"/>
      <c r="K30" s="61"/>
      <c r="L30" s="61"/>
      <c r="M30" s="82"/>
      <c r="N30" s="61"/>
      <c r="O30" s="61"/>
      <c r="P30" s="82">
        <f>LISTAS!C27</f>
        <v>560</v>
      </c>
      <c r="Q30" s="16"/>
      <c r="R30" s="82">
        <f t="shared" si="17"/>
        <v>560</v>
      </c>
      <c r="S30" s="124">
        <f t="shared" si="18"/>
        <v>23807136.879346292</v>
      </c>
      <c r="T30" s="124">
        <f t="shared" si="19"/>
        <v>50513659.186364934</v>
      </c>
      <c r="U30" s="124">
        <f t="shared" si="20"/>
        <v>38407495.105337918</v>
      </c>
      <c r="V30" s="125">
        <f t="shared" si="21"/>
        <v>112728291.17104915</v>
      </c>
      <c r="W30" s="2"/>
      <c r="X30" s="2"/>
      <c r="Y30" s="2"/>
      <c r="Z30" s="2"/>
      <c r="AA30" s="2"/>
      <c r="AB30" s="2"/>
      <c r="AC30" s="1">
        <f t="shared" si="1"/>
        <v>0</v>
      </c>
      <c r="AD30" s="1">
        <f t="shared" si="2"/>
        <v>0</v>
      </c>
      <c r="AE30" s="2">
        <f>LISTAS!D27</f>
        <v>27</v>
      </c>
      <c r="AF30" s="2">
        <f>LISTAS!E27</f>
        <v>7</v>
      </c>
      <c r="AG30" s="2">
        <f>LISTAS!F27</f>
        <v>13</v>
      </c>
      <c r="AH30" s="2">
        <f>LISTAS!G27</f>
        <v>20</v>
      </c>
      <c r="AI30" s="2">
        <f>LISTAS!J27</f>
        <v>140</v>
      </c>
      <c r="AJ30" s="2">
        <f>LISTAS!L27</f>
        <v>42</v>
      </c>
      <c r="AK30" s="2">
        <f>LISTAS!M27</f>
        <v>98</v>
      </c>
      <c r="AL30" s="2">
        <f>LISTAS!O27</f>
        <v>0</v>
      </c>
      <c r="AM30" s="2">
        <f>LISTAS!P27</f>
        <v>34.08394407401979</v>
      </c>
      <c r="AN30" s="2">
        <f>LISTAS!Q27</f>
        <v>105.9160559259802</v>
      </c>
      <c r="AO30" s="2">
        <f>LISTAS!S27</f>
        <v>20.447808392320958</v>
      </c>
      <c r="AP30" s="2">
        <f>LISTAS!T27</f>
        <v>119.55219160767905</v>
      </c>
      <c r="AQ30" s="2">
        <f>LISTAS!V27</f>
        <v>140</v>
      </c>
      <c r="AR30" s="1">
        <f t="shared" si="3"/>
        <v>249</v>
      </c>
      <c r="AS30" s="1">
        <f t="shared" si="4"/>
        <v>-311</v>
      </c>
      <c r="AT30" s="2"/>
      <c r="AU30" s="2"/>
      <c r="AV30" s="2"/>
      <c r="AW30" s="2"/>
      <c r="AX30" s="2"/>
      <c r="AY30" s="2"/>
      <c r="AZ30" s="2"/>
      <c r="BA30" s="2"/>
      <c r="BB30" s="2"/>
      <c r="BC30" s="2"/>
      <c r="BD30" s="2"/>
      <c r="BE30" s="2"/>
      <c r="BF30" s="2"/>
      <c r="BG30" s="127">
        <f t="shared" si="22"/>
        <v>0</v>
      </c>
      <c r="BH30" s="127">
        <f t="shared" si="5"/>
        <v>0</v>
      </c>
      <c r="BI30" s="128">
        <f t="shared" si="23"/>
        <v>27</v>
      </c>
      <c r="BJ30" s="128">
        <f t="shared" si="24"/>
        <v>7</v>
      </c>
      <c r="BK30" s="128">
        <f t="shared" si="25"/>
        <v>13</v>
      </c>
      <c r="BL30" s="128">
        <f t="shared" si="26"/>
        <v>20</v>
      </c>
      <c r="BM30" s="128">
        <f t="shared" si="27"/>
        <v>140</v>
      </c>
      <c r="BN30" s="128">
        <f t="shared" si="28"/>
        <v>42</v>
      </c>
      <c r="BO30" s="128">
        <f t="shared" si="29"/>
        <v>98</v>
      </c>
      <c r="BP30" s="128">
        <f t="shared" si="30"/>
        <v>0</v>
      </c>
      <c r="BQ30" s="128">
        <f t="shared" si="31"/>
        <v>34.08394407401979</v>
      </c>
      <c r="BR30" s="128">
        <f t="shared" si="32"/>
        <v>105.9160559259802</v>
      </c>
      <c r="BS30" s="128">
        <f t="shared" si="33"/>
        <v>20.447808392320958</v>
      </c>
      <c r="BT30" s="128">
        <f t="shared" si="34"/>
        <v>119.55219160767905</v>
      </c>
      <c r="BU30" s="128">
        <f t="shared" si="35"/>
        <v>140</v>
      </c>
      <c r="BV30" s="129">
        <f t="shared" si="36"/>
        <v>249</v>
      </c>
      <c r="BW30" s="127">
        <f t="shared" si="16"/>
        <v>-311</v>
      </c>
    </row>
    <row r="31" spans="1:75" ht="25.5" x14ac:dyDescent="0.25">
      <c r="A31" s="11"/>
      <c r="B31" s="72" t="s">
        <v>74</v>
      </c>
      <c r="C31" s="14" t="s">
        <v>75</v>
      </c>
      <c r="D31" s="73">
        <v>19</v>
      </c>
      <c r="E31" s="74" t="s">
        <v>99</v>
      </c>
      <c r="F31" s="14" t="s">
        <v>77</v>
      </c>
      <c r="G31" s="75" t="s">
        <v>78</v>
      </c>
      <c r="H31" s="15">
        <v>2866880</v>
      </c>
      <c r="I31" s="125">
        <v>2959520</v>
      </c>
      <c r="J31" s="61"/>
      <c r="K31" s="61"/>
      <c r="L31" s="61"/>
      <c r="M31" s="82"/>
      <c r="N31" s="61"/>
      <c r="O31" s="61"/>
      <c r="P31" s="82">
        <f>LISTAS!C28</f>
        <v>8</v>
      </c>
      <c r="Q31" s="16"/>
      <c r="R31" s="82">
        <f t="shared" si="17"/>
        <v>8</v>
      </c>
      <c r="S31" s="124">
        <f t="shared" si="18"/>
        <v>8276434.536956083</v>
      </c>
      <c r="T31" s="124">
        <f t="shared" si="19"/>
        <v>22389354.967532836</v>
      </c>
      <c r="U31" s="124">
        <f t="shared" si="20"/>
        <v>10973570.030096548</v>
      </c>
      <c r="V31" s="125">
        <f t="shared" si="21"/>
        <v>41639359.534585468</v>
      </c>
      <c r="W31" s="2"/>
      <c r="X31" s="2"/>
      <c r="Y31" s="2"/>
      <c r="Z31" s="2"/>
      <c r="AA31" s="2"/>
      <c r="AB31" s="2"/>
      <c r="AC31" s="1">
        <f t="shared" si="1"/>
        <v>0</v>
      </c>
      <c r="AD31" s="1">
        <f t="shared" si="2"/>
        <v>0</v>
      </c>
      <c r="AE31" s="2">
        <f>LISTAS!D28</f>
        <v>0.7</v>
      </c>
      <c r="AF31" s="2">
        <f>LISTAS!E28</f>
        <v>0.3</v>
      </c>
      <c r="AG31" s="2">
        <f>LISTAS!F28</f>
        <v>1.1599999999999999</v>
      </c>
      <c r="AH31" s="2">
        <f>LISTAS!G28</f>
        <v>2</v>
      </c>
      <c r="AI31" s="2">
        <f>LISTAS!J28</f>
        <v>2</v>
      </c>
      <c r="AJ31" s="2">
        <f>LISTAS!L28</f>
        <v>0.6</v>
      </c>
      <c r="AK31" s="2">
        <f>LISTAS!M28</f>
        <v>1.4</v>
      </c>
      <c r="AL31" s="2">
        <f>LISTAS!O28</f>
        <v>0</v>
      </c>
      <c r="AM31" s="2">
        <f>LISTAS!P28</f>
        <v>0.48691348677171131</v>
      </c>
      <c r="AN31" s="2">
        <f>LISTAS!Q28</f>
        <v>1.5130865132282887</v>
      </c>
      <c r="AO31" s="2">
        <f>LISTAS!S28</f>
        <v>0.29211154846172799</v>
      </c>
      <c r="AP31" s="2">
        <f>LISTAS!T28</f>
        <v>1.707888451538272</v>
      </c>
      <c r="AQ31" s="2">
        <f>LISTAS!V28</f>
        <v>2</v>
      </c>
      <c r="AR31" s="1">
        <f t="shared" si="3"/>
        <v>6.76</v>
      </c>
      <c r="AS31" s="1">
        <f t="shared" si="4"/>
        <v>-1.2400000000000002</v>
      </c>
      <c r="AT31" s="2"/>
      <c r="AU31" s="2"/>
      <c r="AV31" s="2"/>
      <c r="AW31" s="2"/>
      <c r="AX31" s="2"/>
      <c r="AY31" s="2"/>
      <c r="AZ31" s="2"/>
      <c r="BA31" s="2"/>
      <c r="BB31" s="2"/>
      <c r="BC31" s="2"/>
      <c r="BD31" s="2"/>
      <c r="BE31" s="2"/>
      <c r="BF31" s="2"/>
      <c r="BG31" s="127">
        <f t="shared" si="22"/>
        <v>0</v>
      </c>
      <c r="BH31" s="127">
        <f t="shared" si="5"/>
        <v>0</v>
      </c>
      <c r="BI31" s="128">
        <f t="shared" si="23"/>
        <v>0.7</v>
      </c>
      <c r="BJ31" s="128">
        <f t="shared" si="24"/>
        <v>0.3</v>
      </c>
      <c r="BK31" s="128">
        <f t="shared" si="25"/>
        <v>1.1599999999999999</v>
      </c>
      <c r="BL31" s="128">
        <f t="shared" si="26"/>
        <v>2</v>
      </c>
      <c r="BM31" s="128">
        <f t="shared" si="27"/>
        <v>2</v>
      </c>
      <c r="BN31" s="128">
        <f t="shared" si="28"/>
        <v>0.6</v>
      </c>
      <c r="BO31" s="128">
        <f t="shared" si="29"/>
        <v>1.4</v>
      </c>
      <c r="BP31" s="128">
        <f t="shared" si="30"/>
        <v>0</v>
      </c>
      <c r="BQ31" s="128">
        <f t="shared" si="31"/>
        <v>0.48691348677171131</v>
      </c>
      <c r="BR31" s="128">
        <f t="shared" si="32"/>
        <v>1.5130865132282887</v>
      </c>
      <c r="BS31" s="128">
        <f t="shared" si="33"/>
        <v>0.29211154846172799</v>
      </c>
      <c r="BT31" s="128">
        <f t="shared" si="34"/>
        <v>1.707888451538272</v>
      </c>
      <c r="BU31" s="128">
        <f t="shared" si="35"/>
        <v>2</v>
      </c>
      <c r="BV31" s="129">
        <f t="shared" si="36"/>
        <v>6.76</v>
      </c>
      <c r="BW31" s="127">
        <f t="shared" si="16"/>
        <v>-1.2400000000000002</v>
      </c>
    </row>
    <row r="32" spans="1:75" ht="25.5" x14ac:dyDescent="0.25">
      <c r="A32" s="11"/>
      <c r="B32" s="72" t="s">
        <v>74</v>
      </c>
      <c r="C32" s="14" t="s">
        <v>75</v>
      </c>
      <c r="D32" s="73">
        <v>20</v>
      </c>
      <c r="E32" s="74" t="s">
        <v>100</v>
      </c>
      <c r="F32" s="14" t="s">
        <v>83</v>
      </c>
      <c r="G32" s="75" t="s">
        <v>78</v>
      </c>
      <c r="H32" s="15">
        <v>218370</v>
      </c>
      <c r="I32" s="125">
        <v>225420</v>
      </c>
      <c r="J32" s="61"/>
      <c r="K32" s="61"/>
      <c r="L32" s="61"/>
      <c r="M32" s="82"/>
      <c r="N32" s="61"/>
      <c r="O32" s="61"/>
      <c r="P32" s="82">
        <f>LISTAS!C29</f>
        <v>251</v>
      </c>
      <c r="Q32" s="16"/>
      <c r="R32" s="82">
        <f t="shared" si="17"/>
        <v>251</v>
      </c>
      <c r="S32" s="124">
        <f t="shared" si="18"/>
        <v>26911432.890349668</v>
      </c>
      <c r="T32" s="124">
        <f t="shared" si="19"/>
        <v>55219726.032584146</v>
      </c>
      <c r="U32" s="124">
        <f t="shared" si="20"/>
        <v>26328714.764491353</v>
      </c>
      <c r="V32" s="125">
        <f t="shared" si="21"/>
        <v>108459873.68742517</v>
      </c>
      <c r="W32" s="2"/>
      <c r="X32" s="2"/>
      <c r="Y32" s="2"/>
      <c r="Z32" s="2"/>
      <c r="AA32" s="2"/>
      <c r="AB32" s="2"/>
      <c r="AC32" s="1">
        <f t="shared" si="1"/>
        <v>0</v>
      </c>
      <c r="AD32" s="1">
        <f t="shared" si="2"/>
        <v>0</v>
      </c>
      <c r="AE32" s="2">
        <f>LISTAS!D29</f>
        <v>44</v>
      </c>
      <c r="AF32" s="2">
        <f>LISTAS!E29</f>
        <v>18.899999999999999</v>
      </c>
      <c r="AG32" s="2">
        <f>LISTAS!F29</f>
        <v>44.1</v>
      </c>
      <c r="AH32" s="2">
        <f>LISTAS!G29</f>
        <v>63</v>
      </c>
      <c r="AI32" s="2">
        <f>LISTAS!J29</f>
        <v>63</v>
      </c>
      <c r="AJ32" s="2">
        <f>LISTAS!L29</f>
        <v>18</v>
      </c>
      <c r="AK32" s="2">
        <f>LISTAS!M29</f>
        <v>45</v>
      </c>
      <c r="AL32" s="2">
        <f>LISTAS!O29</f>
        <v>0</v>
      </c>
      <c r="AM32" s="2">
        <f>LISTAS!P29</f>
        <v>15.337774833308906</v>
      </c>
      <c r="AN32" s="2">
        <f>LISTAS!Q29</f>
        <v>47.662225166691094</v>
      </c>
      <c r="AO32" s="2">
        <f>LISTAS!S29</f>
        <v>9.2015137765444326</v>
      </c>
      <c r="AP32" s="2">
        <f>LISTAS!T29</f>
        <v>53.798486223455569</v>
      </c>
      <c r="AQ32" s="2">
        <f>LISTAS!V29</f>
        <v>63</v>
      </c>
      <c r="AR32" s="1">
        <f t="shared" si="3"/>
        <v>251</v>
      </c>
      <c r="AS32" s="1">
        <f t="shared" si="4"/>
        <v>0</v>
      </c>
      <c r="AT32" s="2"/>
      <c r="AU32" s="2"/>
      <c r="AV32" s="2"/>
      <c r="AW32" s="2"/>
      <c r="AX32" s="2"/>
      <c r="AY32" s="2"/>
      <c r="AZ32" s="2"/>
      <c r="BA32" s="2"/>
      <c r="BB32" s="2"/>
      <c r="BC32" s="2"/>
      <c r="BD32" s="2"/>
      <c r="BE32" s="2"/>
      <c r="BF32" s="2"/>
      <c r="BG32" s="127">
        <f t="shared" si="22"/>
        <v>0</v>
      </c>
      <c r="BH32" s="127">
        <f t="shared" si="5"/>
        <v>0</v>
      </c>
      <c r="BI32" s="128">
        <f t="shared" si="23"/>
        <v>44</v>
      </c>
      <c r="BJ32" s="128">
        <f t="shared" si="24"/>
        <v>18.899999999999999</v>
      </c>
      <c r="BK32" s="128">
        <f t="shared" si="25"/>
        <v>44.1</v>
      </c>
      <c r="BL32" s="128">
        <f t="shared" si="26"/>
        <v>63</v>
      </c>
      <c r="BM32" s="128">
        <f t="shared" si="27"/>
        <v>63</v>
      </c>
      <c r="BN32" s="128">
        <f t="shared" si="28"/>
        <v>18</v>
      </c>
      <c r="BO32" s="128">
        <f t="shared" si="29"/>
        <v>45</v>
      </c>
      <c r="BP32" s="128">
        <f t="shared" si="30"/>
        <v>0</v>
      </c>
      <c r="BQ32" s="128">
        <f t="shared" si="31"/>
        <v>15.337774833308906</v>
      </c>
      <c r="BR32" s="128">
        <f t="shared" si="32"/>
        <v>47.662225166691094</v>
      </c>
      <c r="BS32" s="128">
        <f t="shared" si="33"/>
        <v>9.2015137765444326</v>
      </c>
      <c r="BT32" s="128">
        <f t="shared" si="34"/>
        <v>53.798486223455569</v>
      </c>
      <c r="BU32" s="128">
        <f t="shared" si="35"/>
        <v>63</v>
      </c>
      <c r="BV32" s="129">
        <f t="shared" si="36"/>
        <v>251</v>
      </c>
      <c r="BW32" s="127">
        <f t="shared" si="16"/>
        <v>0</v>
      </c>
    </row>
    <row r="33" spans="1:76" ht="25.5" x14ac:dyDescent="0.25">
      <c r="A33" s="11"/>
      <c r="B33" s="72" t="s">
        <v>74</v>
      </c>
      <c r="C33" s="14" t="s">
        <v>75</v>
      </c>
      <c r="D33" s="73">
        <v>21</v>
      </c>
      <c r="E33" s="74" t="s">
        <v>101</v>
      </c>
      <c r="F33" s="14" t="s">
        <v>92</v>
      </c>
      <c r="G33" s="75" t="s">
        <v>78</v>
      </c>
      <c r="H33" s="15">
        <v>153345</v>
      </c>
      <c r="I33" s="125">
        <v>158298</v>
      </c>
      <c r="J33" s="61"/>
      <c r="K33" s="61"/>
      <c r="L33" s="61"/>
      <c r="M33" s="82"/>
      <c r="N33" s="61"/>
      <c r="O33" s="61"/>
      <c r="P33" s="82">
        <f>LISTAS!C30</f>
        <v>240</v>
      </c>
      <c r="Q33" s="16"/>
      <c r="R33" s="82">
        <f t="shared" si="17"/>
        <v>240</v>
      </c>
      <c r="S33" s="124">
        <f t="shared" si="18"/>
        <v>1459995.6010076413</v>
      </c>
      <c r="T33" s="124">
        <f t="shared" si="19"/>
        <v>21780374.748464614</v>
      </c>
      <c r="U33" s="124">
        <f t="shared" si="20"/>
        <v>10271648.206778094</v>
      </c>
      <c r="V33" s="125">
        <f t="shared" si="21"/>
        <v>33512018.556250349</v>
      </c>
      <c r="W33" s="2"/>
      <c r="X33" s="2"/>
      <c r="Y33" s="2"/>
      <c r="Z33" s="2"/>
      <c r="AA33" s="2"/>
      <c r="AB33" s="2"/>
      <c r="AC33" s="1">
        <f t="shared" si="1"/>
        <v>0</v>
      </c>
      <c r="AD33" s="1">
        <f t="shared" si="2"/>
        <v>0</v>
      </c>
      <c r="AE33" s="2">
        <f>LISTAS!D30</f>
        <v>1</v>
      </c>
      <c r="AF33" s="2">
        <f>LISTAS!E30</f>
        <v>0</v>
      </c>
      <c r="AG33" s="2">
        <f>LISTAS!F30</f>
        <v>14</v>
      </c>
      <c r="AH33" s="2">
        <f>LISTAS!G30</f>
        <v>22</v>
      </c>
      <c r="AI33" s="2">
        <f>LISTAS!J30</f>
        <v>35</v>
      </c>
      <c r="AJ33" s="2">
        <f>LISTAS!L30</f>
        <v>35</v>
      </c>
      <c r="AK33" s="2">
        <f>LISTAS!M30</f>
        <v>0</v>
      </c>
      <c r="AL33" s="2">
        <f>LISTAS!O30</f>
        <v>8</v>
      </c>
      <c r="AM33" s="2">
        <f>LISTAS!P30</f>
        <v>8.5209860185049475</v>
      </c>
      <c r="AN33" s="2">
        <f>LISTAS!Q30</f>
        <v>18.479013981495051</v>
      </c>
      <c r="AO33" s="2">
        <f>LISTAS!S30</f>
        <v>5.1119520980802395</v>
      </c>
      <c r="AP33" s="2">
        <f>LISTAS!T30</f>
        <v>29.888047901919762</v>
      </c>
      <c r="AQ33" s="2">
        <f>LISTAS!V30</f>
        <v>35</v>
      </c>
      <c r="AR33" s="1">
        <f t="shared" si="3"/>
        <v>107</v>
      </c>
      <c r="AS33" s="1">
        <f t="shared" si="4"/>
        <v>-133</v>
      </c>
      <c r="AT33" s="2"/>
      <c r="AU33" s="2"/>
      <c r="AV33" s="2"/>
      <c r="AW33" s="2"/>
      <c r="AX33" s="2"/>
      <c r="AY33" s="2"/>
      <c r="AZ33" s="2"/>
      <c r="BA33" s="2"/>
      <c r="BB33" s="2"/>
      <c r="BC33" s="2"/>
      <c r="BD33" s="2"/>
      <c r="BE33" s="2"/>
      <c r="BF33" s="2"/>
      <c r="BG33" s="127">
        <f t="shared" si="22"/>
        <v>0</v>
      </c>
      <c r="BH33" s="127">
        <f t="shared" si="5"/>
        <v>0</v>
      </c>
      <c r="BI33" s="128">
        <f t="shared" si="23"/>
        <v>1</v>
      </c>
      <c r="BJ33" s="128">
        <f t="shared" si="24"/>
        <v>0</v>
      </c>
      <c r="BK33" s="128">
        <f t="shared" si="25"/>
        <v>14</v>
      </c>
      <c r="BL33" s="128">
        <f t="shared" si="26"/>
        <v>22</v>
      </c>
      <c r="BM33" s="128">
        <f t="shared" si="27"/>
        <v>35</v>
      </c>
      <c r="BN33" s="128">
        <f t="shared" si="28"/>
        <v>35</v>
      </c>
      <c r="BO33" s="128">
        <f t="shared" si="29"/>
        <v>0</v>
      </c>
      <c r="BP33" s="128">
        <f t="shared" si="30"/>
        <v>8</v>
      </c>
      <c r="BQ33" s="128">
        <f t="shared" si="31"/>
        <v>8.5209860185049475</v>
      </c>
      <c r="BR33" s="128">
        <f t="shared" si="32"/>
        <v>18.479013981495051</v>
      </c>
      <c r="BS33" s="128">
        <f t="shared" si="33"/>
        <v>5.1119520980802395</v>
      </c>
      <c r="BT33" s="128">
        <f t="shared" si="34"/>
        <v>29.888047901919762</v>
      </c>
      <c r="BU33" s="128">
        <f t="shared" si="35"/>
        <v>35</v>
      </c>
      <c r="BV33" s="129">
        <f t="shared" si="36"/>
        <v>107</v>
      </c>
      <c r="BW33" s="127">
        <f t="shared" si="16"/>
        <v>-133</v>
      </c>
    </row>
    <row r="34" spans="1:76" ht="25.5" x14ac:dyDescent="0.25">
      <c r="A34" s="11"/>
      <c r="B34" s="72" t="s">
        <v>74</v>
      </c>
      <c r="C34" s="14" t="s">
        <v>75</v>
      </c>
      <c r="D34" s="73">
        <v>22</v>
      </c>
      <c r="E34" s="74" t="s">
        <v>102</v>
      </c>
      <c r="F34" s="14" t="s">
        <v>92</v>
      </c>
      <c r="G34" s="75" t="s">
        <v>78</v>
      </c>
      <c r="H34" s="15">
        <v>262044</v>
      </c>
      <c r="I34" s="125">
        <v>270504</v>
      </c>
      <c r="J34" s="61"/>
      <c r="K34" s="61"/>
      <c r="L34" s="61"/>
      <c r="M34" s="82"/>
      <c r="N34" s="61"/>
      <c r="O34" s="61"/>
      <c r="P34" s="82">
        <f>LISTAS!C31</f>
        <v>4</v>
      </c>
      <c r="Q34" s="16"/>
      <c r="R34" s="82">
        <f t="shared" si="17"/>
        <v>4</v>
      </c>
      <c r="S34" s="124">
        <f t="shared" si="18"/>
        <v>325840.37886380317</v>
      </c>
      <c r="T34" s="124">
        <f t="shared" si="19"/>
        <v>1055668.648239698</v>
      </c>
      <c r="U34" s="124">
        <f t="shared" si="20"/>
        <v>501499.3288474544</v>
      </c>
      <c r="V34" s="125">
        <f t="shared" si="21"/>
        <v>1883008.3559509555</v>
      </c>
      <c r="W34" s="2"/>
      <c r="X34" s="2"/>
      <c r="Y34" s="2"/>
      <c r="Z34" s="2"/>
      <c r="AA34" s="2"/>
      <c r="AB34" s="2"/>
      <c r="AC34" s="1">
        <f t="shared" si="1"/>
        <v>0</v>
      </c>
      <c r="AD34" s="1">
        <f t="shared" si="2"/>
        <v>0</v>
      </c>
      <c r="AE34" s="2">
        <f>LISTAS!D31</f>
        <v>0</v>
      </c>
      <c r="AF34" s="2">
        <f>LISTAS!E31</f>
        <v>0</v>
      </c>
      <c r="AG34" s="2">
        <f>LISTAS!F31</f>
        <v>1</v>
      </c>
      <c r="AH34" s="2">
        <f>LISTAS!G31</f>
        <v>1</v>
      </c>
      <c r="AI34" s="2">
        <f>LISTAS!J31</f>
        <v>1</v>
      </c>
      <c r="AJ34" s="2">
        <f>LISTAS!L31</f>
        <v>0</v>
      </c>
      <c r="AK34" s="2">
        <f>LISTAS!M31</f>
        <v>1</v>
      </c>
      <c r="AL34" s="2">
        <f>LISTAS!O31</f>
        <v>0</v>
      </c>
      <c r="AM34" s="2">
        <f>LISTAS!P31</f>
        <v>0.24345674338585566</v>
      </c>
      <c r="AN34" s="2">
        <f>LISTAS!Q31</f>
        <v>0.75654325661414434</v>
      </c>
      <c r="AO34" s="2">
        <f>LISTAS!S31</f>
        <v>0.14605577423086399</v>
      </c>
      <c r="AP34" s="2">
        <f>LISTAS!T31</f>
        <v>0.85394422576913598</v>
      </c>
      <c r="AQ34" s="2">
        <f>LISTAS!V31</f>
        <v>1</v>
      </c>
      <c r="AR34" s="1">
        <f t="shared" si="3"/>
        <v>3</v>
      </c>
      <c r="AS34" s="1">
        <f t="shared" si="4"/>
        <v>-1</v>
      </c>
      <c r="AT34" s="2"/>
      <c r="AU34" s="2"/>
      <c r="AV34" s="2"/>
      <c r="AW34" s="2"/>
      <c r="AX34" s="2"/>
      <c r="AY34" s="2"/>
      <c r="AZ34" s="2"/>
      <c r="BA34" s="2"/>
      <c r="BB34" s="2"/>
      <c r="BC34" s="2"/>
      <c r="BD34" s="2"/>
      <c r="BE34" s="2"/>
      <c r="BF34" s="2"/>
      <c r="BG34" s="127">
        <f t="shared" si="22"/>
        <v>0</v>
      </c>
      <c r="BH34" s="127">
        <f t="shared" si="5"/>
        <v>0</v>
      </c>
      <c r="BI34" s="128">
        <f t="shared" si="23"/>
        <v>0</v>
      </c>
      <c r="BJ34" s="128">
        <f t="shared" si="24"/>
        <v>0</v>
      </c>
      <c r="BK34" s="128">
        <f t="shared" si="25"/>
        <v>1</v>
      </c>
      <c r="BL34" s="128">
        <f t="shared" si="26"/>
        <v>1</v>
      </c>
      <c r="BM34" s="128">
        <f t="shared" si="27"/>
        <v>1</v>
      </c>
      <c r="BN34" s="128">
        <f t="shared" si="28"/>
        <v>0</v>
      </c>
      <c r="BO34" s="128">
        <f t="shared" si="29"/>
        <v>1</v>
      </c>
      <c r="BP34" s="128">
        <f t="shared" si="30"/>
        <v>0</v>
      </c>
      <c r="BQ34" s="128">
        <f t="shared" si="31"/>
        <v>0.24345674338585566</v>
      </c>
      <c r="BR34" s="128">
        <f t="shared" si="32"/>
        <v>0.75654325661414434</v>
      </c>
      <c r="BS34" s="128">
        <f t="shared" si="33"/>
        <v>0.14605577423086399</v>
      </c>
      <c r="BT34" s="128">
        <f t="shared" si="34"/>
        <v>0.85394422576913598</v>
      </c>
      <c r="BU34" s="128">
        <f t="shared" si="35"/>
        <v>1</v>
      </c>
      <c r="BV34" s="129">
        <f t="shared" si="36"/>
        <v>3</v>
      </c>
      <c r="BW34" s="127">
        <f t="shared" si="16"/>
        <v>-1</v>
      </c>
    </row>
    <row r="35" spans="1:76" ht="25.5" x14ac:dyDescent="0.25">
      <c r="A35" s="11"/>
      <c r="B35" s="72" t="s">
        <v>74</v>
      </c>
      <c r="C35" s="14" t="s">
        <v>75</v>
      </c>
      <c r="D35" s="73">
        <v>23</v>
      </c>
      <c r="E35" s="74" t="s">
        <v>103</v>
      </c>
      <c r="F35" s="14" t="s">
        <v>92</v>
      </c>
      <c r="G35" s="75" t="s">
        <v>78</v>
      </c>
      <c r="H35" s="15">
        <v>114222</v>
      </c>
      <c r="I35" s="125">
        <v>117912</v>
      </c>
      <c r="J35" s="61"/>
      <c r="K35" s="61"/>
      <c r="L35" s="61"/>
      <c r="M35" s="82"/>
      <c r="N35" s="61"/>
      <c r="O35" s="61"/>
      <c r="P35" s="82">
        <f>LISTAS!C32</f>
        <v>24</v>
      </c>
      <c r="Q35" s="16"/>
      <c r="R35" s="82">
        <f t="shared" si="17"/>
        <v>24</v>
      </c>
      <c r="S35" s="124">
        <f t="shared" si="18"/>
        <v>623736.69685811526</v>
      </c>
      <c r="T35" s="124">
        <f t="shared" si="19"/>
        <v>1581859.5415499797</v>
      </c>
      <c r="U35" s="124">
        <f t="shared" si="20"/>
        <v>1311613.6292933421</v>
      </c>
      <c r="V35" s="125">
        <f t="shared" si="21"/>
        <v>3517209.8677014373</v>
      </c>
      <c r="W35" s="2"/>
      <c r="X35" s="2"/>
      <c r="Y35" s="2"/>
      <c r="Z35" s="2"/>
      <c r="AA35" s="2"/>
      <c r="AB35" s="2"/>
      <c r="AC35" s="1">
        <f t="shared" si="1"/>
        <v>0</v>
      </c>
      <c r="AD35" s="1">
        <f t="shared" si="2"/>
        <v>0</v>
      </c>
      <c r="AE35" s="2">
        <f>LISTAS!D32</f>
        <v>0</v>
      </c>
      <c r="AF35" s="2">
        <f>LISTAS!E32</f>
        <v>0</v>
      </c>
      <c r="AG35" s="2">
        <f>LISTAS!F32</f>
        <v>0</v>
      </c>
      <c r="AH35" s="2">
        <f>LISTAS!G32</f>
        <v>0</v>
      </c>
      <c r="AI35" s="2">
        <f>LISTAS!J32</f>
        <v>6</v>
      </c>
      <c r="AJ35" s="2">
        <f>LISTAS!L32</f>
        <v>2</v>
      </c>
      <c r="AK35" s="2">
        <f>LISTAS!M32</f>
        <v>4</v>
      </c>
      <c r="AL35" s="2">
        <f>LISTAS!O32</f>
        <v>0</v>
      </c>
      <c r="AM35" s="2">
        <f>LISTAS!P32</f>
        <v>1.4607404603151339</v>
      </c>
      <c r="AN35" s="2">
        <f>LISTAS!Q32</f>
        <v>4.5392595396848661</v>
      </c>
      <c r="AO35" s="2">
        <f>LISTAS!S32</f>
        <v>0.87633464538518402</v>
      </c>
      <c r="AP35" s="2">
        <f>LISTAS!T32</f>
        <v>5.1236653546148156</v>
      </c>
      <c r="AQ35" s="2">
        <f>LISTAS!V32</f>
        <v>6</v>
      </c>
      <c r="AR35" s="1">
        <f t="shared" si="3"/>
        <v>8</v>
      </c>
      <c r="AS35" s="1">
        <f t="shared" si="4"/>
        <v>-16</v>
      </c>
      <c r="AT35" s="2"/>
      <c r="AU35" s="2"/>
      <c r="AV35" s="2"/>
      <c r="AW35" s="2"/>
      <c r="AX35" s="2"/>
      <c r="AY35" s="2"/>
      <c r="AZ35" s="2"/>
      <c r="BA35" s="2"/>
      <c r="BB35" s="2"/>
      <c r="BC35" s="2"/>
      <c r="BD35" s="2"/>
      <c r="BE35" s="2"/>
      <c r="BF35" s="2"/>
      <c r="BG35" s="127">
        <f t="shared" si="22"/>
        <v>0</v>
      </c>
      <c r="BH35" s="127">
        <f t="shared" si="5"/>
        <v>0</v>
      </c>
      <c r="BI35" s="128">
        <f t="shared" si="23"/>
        <v>0</v>
      </c>
      <c r="BJ35" s="128">
        <f t="shared" si="24"/>
        <v>0</v>
      </c>
      <c r="BK35" s="128">
        <f t="shared" si="25"/>
        <v>0</v>
      </c>
      <c r="BL35" s="128">
        <f t="shared" si="26"/>
        <v>0</v>
      </c>
      <c r="BM35" s="128">
        <f t="shared" si="27"/>
        <v>6</v>
      </c>
      <c r="BN35" s="128">
        <f t="shared" si="28"/>
        <v>2</v>
      </c>
      <c r="BO35" s="128">
        <f t="shared" si="29"/>
        <v>4</v>
      </c>
      <c r="BP35" s="128">
        <f t="shared" si="30"/>
        <v>0</v>
      </c>
      <c r="BQ35" s="128">
        <f t="shared" si="31"/>
        <v>1.4607404603151339</v>
      </c>
      <c r="BR35" s="128">
        <f t="shared" si="32"/>
        <v>4.5392595396848661</v>
      </c>
      <c r="BS35" s="128">
        <f t="shared" si="33"/>
        <v>0.87633464538518402</v>
      </c>
      <c r="BT35" s="128">
        <f t="shared" si="34"/>
        <v>5.1236653546148156</v>
      </c>
      <c r="BU35" s="128">
        <f t="shared" si="35"/>
        <v>6</v>
      </c>
      <c r="BV35" s="129">
        <f t="shared" si="36"/>
        <v>8</v>
      </c>
      <c r="BW35" s="127">
        <f t="shared" si="16"/>
        <v>-16</v>
      </c>
    </row>
    <row r="36" spans="1:76" ht="25.5" x14ac:dyDescent="0.25">
      <c r="A36" s="11"/>
      <c r="B36" s="72" t="s">
        <v>74</v>
      </c>
      <c r="C36" s="14" t="s">
        <v>75</v>
      </c>
      <c r="D36" s="73">
        <v>24</v>
      </c>
      <c r="E36" s="74" t="s">
        <v>104</v>
      </c>
      <c r="F36" s="14" t="s">
        <v>92</v>
      </c>
      <c r="G36" s="75" t="s">
        <v>78</v>
      </c>
      <c r="H36" s="15">
        <v>87348</v>
      </c>
      <c r="I36" s="125">
        <v>90168</v>
      </c>
      <c r="J36" s="61"/>
      <c r="K36" s="61"/>
      <c r="L36" s="61"/>
      <c r="M36" s="82"/>
      <c r="N36" s="61"/>
      <c r="O36" s="61"/>
      <c r="P36" s="82">
        <f>LISTAS!C33</f>
        <v>152</v>
      </c>
      <c r="Q36" s="16"/>
      <c r="R36" s="82">
        <f t="shared" si="17"/>
        <v>152</v>
      </c>
      <c r="S36" s="124">
        <f t="shared" si="18"/>
        <v>3166483.4656081735</v>
      </c>
      <c r="T36" s="124">
        <f t="shared" si="19"/>
        <v>10396258.877702843</v>
      </c>
      <c r="U36" s="124">
        <f t="shared" si="20"/>
        <v>6352324.8320677551</v>
      </c>
      <c r="V36" s="125">
        <f t="shared" si="21"/>
        <v>19915067.175378773</v>
      </c>
      <c r="W36" s="2"/>
      <c r="X36" s="2"/>
      <c r="Y36" s="2"/>
      <c r="Z36" s="2"/>
      <c r="AA36" s="2"/>
      <c r="AB36" s="2"/>
      <c r="AC36" s="1">
        <f t="shared" si="1"/>
        <v>0</v>
      </c>
      <c r="AD36" s="1">
        <f t="shared" si="2"/>
        <v>0</v>
      </c>
      <c r="AE36" s="2">
        <f>LISTAS!D33</f>
        <v>0</v>
      </c>
      <c r="AF36" s="2">
        <f>LISTAS!E33</f>
        <v>0</v>
      </c>
      <c r="AG36" s="2">
        <f>LISTAS!F33</f>
        <v>3</v>
      </c>
      <c r="AH36" s="2">
        <f>LISTAS!G33</f>
        <v>29</v>
      </c>
      <c r="AI36" s="2">
        <f>LISTAS!J33</f>
        <v>38</v>
      </c>
      <c r="AJ36" s="2">
        <f>LISTAS!L33</f>
        <v>11</v>
      </c>
      <c r="AK36" s="2">
        <f>LISTAS!M33</f>
        <v>27</v>
      </c>
      <c r="AL36" s="2">
        <f>LISTAS!O33</f>
        <v>0</v>
      </c>
      <c r="AM36" s="2">
        <f>LISTAS!P33</f>
        <v>9.2513562486625158</v>
      </c>
      <c r="AN36" s="2">
        <f>LISTAS!Q33</f>
        <v>28.748643751337482</v>
      </c>
      <c r="AO36" s="2">
        <f>LISTAS!S33</f>
        <v>5.5501194207728322</v>
      </c>
      <c r="AP36" s="2">
        <f>LISTAS!T33</f>
        <v>32.44988057922717</v>
      </c>
      <c r="AQ36" s="2">
        <f>LISTAS!V33</f>
        <v>38</v>
      </c>
      <c r="AR36" s="1">
        <f t="shared" si="3"/>
        <v>81</v>
      </c>
      <c r="AS36" s="1">
        <f t="shared" si="4"/>
        <v>-71</v>
      </c>
      <c r="AT36" s="2"/>
      <c r="AU36" s="2"/>
      <c r="AV36" s="2"/>
      <c r="AW36" s="2"/>
      <c r="AX36" s="2"/>
      <c r="AY36" s="2"/>
      <c r="AZ36" s="2"/>
      <c r="BA36" s="2"/>
      <c r="BB36" s="2"/>
      <c r="BC36" s="2"/>
      <c r="BD36" s="2"/>
      <c r="BE36" s="2"/>
      <c r="BF36" s="2"/>
      <c r="BG36" s="127">
        <f t="shared" si="22"/>
        <v>0</v>
      </c>
      <c r="BH36" s="127">
        <f t="shared" si="5"/>
        <v>0</v>
      </c>
      <c r="BI36" s="128">
        <f t="shared" si="23"/>
        <v>0</v>
      </c>
      <c r="BJ36" s="128">
        <f t="shared" si="24"/>
        <v>0</v>
      </c>
      <c r="BK36" s="128">
        <f t="shared" si="25"/>
        <v>3</v>
      </c>
      <c r="BL36" s="128">
        <f t="shared" si="26"/>
        <v>29</v>
      </c>
      <c r="BM36" s="128">
        <f t="shared" si="27"/>
        <v>38</v>
      </c>
      <c r="BN36" s="128">
        <f t="shared" si="28"/>
        <v>11</v>
      </c>
      <c r="BO36" s="128">
        <f t="shared" si="29"/>
        <v>27</v>
      </c>
      <c r="BP36" s="128">
        <f t="shared" si="30"/>
        <v>0</v>
      </c>
      <c r="BQ36" s="128">
        <f t="shared" si="31"/>
        <v>9.2513562486625158</v>
      </c>
      <c r="BR36" s="128">
        <f t="shared" si="32"/>
        <v>28.748643751337482</v>
      </c>
      <c r="BS36" s="128">
        <f t="shared" si="33"/>
        <v>5.5501194207728322</v>
      </c>
      <c r="BT36" s="128">
        <f t="shared" si="34"/>
        <v>32.44988057922717</v>
      </c>
      <c r="BU36" s="128">
        <f t="shared" si="35"/>
        <v>38</v>
      </c>
      <c r="BV36" s="129">
        <f t="shared" si="36"/>
        <v>81</v>
      </c>
      <c r="BW36" s="127">
        <f t="shared" si="16"/>
        <v>-71</v>
      </c>
    </row>
    <row r="37" spans="1:76" ht="25.5" x14ac:dyDescent="0.25">
      <c r="A37" s="11"/>
      <c r="B37" s="72" t="s">
        <v>74</v>
      </c>
      <c r="C37" s="14" t="s">
        <v>75</v>
      </c>
      <c r="D37" s="73">
        <v>25</v>
      </c>
      <c r="E37" s="74" t="s">
        <v>105</v>
      </c>
      <c r="F37" s="14" t="s">
        <v>92</v>
      </c>
      <c r="G37" s="75" t="s">
        <v>78</v>
      </c>
      <c r="H37" s="15">
        <v>87348</v>
      </c>
      <c r="I37" s="125">
        <v>90168</v>
      </c>
      <c r="J37" s="61"/>
      <c r="K37" s="61"/>
      <c r="L37" s="61"/>
      <c r="M37" s="82"/>
      <c r="N37" s="61"/>
      <c r="O37" s="61"/>
      <c r="P37" s="82">
        <f>LISTAS!C34</f>
        <v>24</v>
      </c>
      <c r="Q37" s="16"/>
      <c r="R37" s="82">
        <f t="shared" si="17"/>
        <v>24</v>
      </c>
      <c r="S37" s="124">
        <f t="shared" si="18"/>
        <v>476984.75772760634</v>
      </c>
      <c r="T37" s="124">
        <f t="shared" si="19"/>
        <v>1480161.2964793965</v>
      </c>
      <c r="U37" s="124">
        <f t="shared" si="20"/>
        <v>1002998.6576949087</v>
      </c>
      <c r="V37" s="125">
        <f t="shared" si="21"/>
        <v>2960144.7119019115</v>
      </c>
      <c r="W37" s="2"/>
      <c r="X37" s="2"/>
      <c r="Y37" s="2"/>
      <c r="Z37" s="2"/>
      <c r="AA37" s="2"/>
      <c r="AB37" s="2"/>
      <c r="AC37" s="1">
        <f t="shared" si="1"/>
        <v>0</v>
      </c>
      <c r="AD37" s="1">
        <f t="shared" si="2"/>
        <v>0</v>
      </c>
      <c r="AE37" s="2">
        <f>LISTAS!D34</f>
        <v>0</v>
      </c>
      <c r="AF37" s="2">
        <f>LISTAS!E34</f>
        <v>0</v>
      </c>
      <c r="AG37" s="2">
        <f>LISTAS!F34</f>
        <v>0</v>
      </c>
      <c r="AH37" s="2">
        <f>LISTAS!G34</f>
        <v>3</v>
      </c>
      <c r="AI37" s="2">
        <f>LISTAS!J34</f>
        <v>6</v>
      </c>
      <c r="AJ37" s="2">
        <f>LISTAS!L34</f>
        <v>2</v>
      </c>
      <c r="AK37" s="2">
        <f>LISTAS!M34</f>
        <v>4</v>
      </c>
      <c r="AL37" s="2">
        <f>LISTAS!O34</f>
        <v>0</v>
      </c>
      <c r="AM37" s="2">
        <f>LISTAS!P34</f>
        <v>1.4607404603151339</v>
      </c>
      <c r="AN37" s="2">
        <f>LISTAS!Q34</f>
        <v>4.5392595396848661</v>
      </c>
      <c r="AO37" s="2">
        <f>LISTAS!S34</f>
        <v>0.87633464538518402</v>
      </c>
      <c r="AP37" s="2">
        <f>LISTAS!T34</f>
        <v>5.1236653546148156</v>
      </c>
      <c r="AQ37" s="2">
        <f>LISTAS!V34</f>
        <v>6</v>
      </c>
      <c r="AR37" s="1">
        <f t="shared" si="3"/>
        <v>11</v>
      </c>
      <c r="AS37" s="1">
        <f t="shared" si="4"/>
        <v>-13</v>
      </c>
      <c r="AT37" s="2"/>
      <c r="AU37" s="2"/>
      <c r="AV37" s="2"/>
      <c r="AW37" s="2"/>
      <c r="AX37" s="2"/>
      <c r="AY37" s="2"/>
      <c r="AZ37" s="2"/>
      <c r="BA37" s="2"/>
      <c r="BB37" s="2"/>
      <c r="BC37" s="2"/>
      <c r="BD37" s="2"/>
      <c r="BE37" s="2"/>
      <c r="BF37" s="2"/>
      <c r="BG37" s="127">
        <f t="shared" si="22"/>
        <v>0</v>
      </c>
      <c r="BH37" s="127">
        <f t="shared" si="5"/>
        <v>0</v>
      </c>
      <c r="BI37" s="128">
        <f t="shared" si="23"/>
        <v>0</v>
      </c>
      <c r="BJ37" s="128">
        <f t="shared" si="24"/>
        <v>0</v>
      </c>
      <c r="BK37" s="128">
        <f t="shared" si="25"/>
        <v>0</v>
      </c>
      <c r="BL37" s="128">
        <f t="shared" si="26"/>
        <v>3</v>
      </c>
      <c r="BM37" s="128">
        <f t="shared" si="27"/>
        <v>6</v>
      </c>
      <c r="BN37" s="128">
        <f t="shared" si="28"/>
        <v>2</v>
      </c>
      <c r="BO37" s="128">
        <f t="shared" si="29"/>
        <v>4</v>
      </c>
      <c r="BP37" s="128">
        <f t="shared" si="30"/>
        <v>0</v>
      </c>
      <c r="BQ37" s="128">
        <f t="shared" si="31"/>
        <v>1.4607404603151339</v>
      </c>
      <c r="BR37" s="128">
        <f t="shared" si="32"/>
        <v>4.5392595396848661</v>
      </c>
      <c r="BS37" s="128">
        <f t="shared" si="33"/>
        <v>0.87633464538518402</v>
      </c>
      <c r="BT37" s="128">
        <f t="shared" si="34"/>
        <v>5.1236653546148156</v>
      </c>
      <c r="BU37" s="128">
        <f t="shared" si="35"/>
        <v>6</v>
      </c>
      <c r="BV37" s="129">
        <f t="shared" si="36"/>
        <v>11</v>
      </c>
      <c r="BW37" s="127">
        <f t="shared" si="16"/>
        <v>-13</v>
      </c>
    </row>
    <row r="38" spans="1:76" ht="25.5" x14ac:dyDescent="0.25">
      <c r="A38" s="11"/>
      <c r="B38" s="72" t="s">
        <v>74</v>
      </c>
      <c r="C38" s="14" t="s">
        <v>75</v>
      </c>
      <c r="D38" s="73">
        <v>26</v>
      </c>
      <c r="E38" s="74" t="s">
        <v>106</v>
      </c>
      <c r="F38" s="14" t="s">
        <v>92</v>
      </c>
      <c r="G38" s="75" t="s">
        <v>78</v>
      </c>
      <c r="H38" s="15">
        <v>87348</v>
      </c>
      <c r="I38" s="125">
        <v>90168</v>
      </c>
      <c r="J38" s="61"/>
      <c r="K38" s="61"/>
      <c r="L38" s="61"/>
      <c r="M38" s="82"/>
      <c r="N38" s="61"/>
      <c r="O38" s="61"/>
      <c r="P38" s="82">
        <f>LISTAS!C35</f>
        <v>40</v>
      </c>
      <c r="Q38" s="16"/>
      <c r="R38" s="82">
        <f t="shared" si="17"/>
        <v>40</v>
      </c>
      <c r="S38" s="124">
        <f t="shared" si="18"/>
        <v>824090.59621267731</v>
      </c>
      <c r="T38" s="124">
        <f t="shared" si="19"/>
        <v>2617215.4941323269</v>
      </c>
      <c r="U38" s="124">
        <f t="shared" si="20"/>
        <v>1671664.4294915146</v>
      </c>
      <c r="V38" s="125">
        <f t="shared" si="21"/>
        <v>5112970.5198365189</v>
      </c>
      <c r="W38" s="2"/>
      <c r="X38" s="2"/>
      <c r="Y38" s="2"/>
      <c r="Z38" s="2"/>
      <c r="AA38" s="2"/>
      <c r="AB38" s="2"/>
      <c r="AC38" s="1">
        <f t="shared" si="1"/>
        <v>0</v>
      </c>
      <c r="AD38" s="1">
        <f t="shared" si="2"/>
        <v>0</v>
      </c>
      <c r="AE38" s="2">
        <f>LISTAS!D35</f>
        <v>0</v>
      </c>
      <c r="AF38" s="2">
        <f>LISTAS!E35</f>
        <v>0</v>
      </c>
      <c r="AG38" s="2">
        <f>LISTAS!F35</f>
        <v>3</v>
      </c>
      <c r="AH38" s="2">
        <f>LISTAS!G35</f>
        <v>4</v>
      </c>
      <c r="AI38" s="2">
        <f>LISTAS!J35</f>
        <v>10</v>
      </c>
      <c r="AJ38" s="2">
        <f>LISTAS!L35</f>
        <v>3</v>
      </c>
      <c r="AK38" s="2">
        <f>LISTAS!M35</f>
        <v>7</v>
      </c>
      <c r="AL38" s="2">
        <f>LISTAS!O35</f>
        <v>0</v>
      </c>
      <c r="AM38" s="2">
        <f>LISTAS!P35</f>
        <v>2.4345674338585566</v>
      </c>
      <c r="AN38" s="2">
        <f>LISTAS!Q35</f>
        <v>7.5654325661414434</v>
      </c>
      <c r="AO38" s="2">
        <f>LISTAS!S35</f>
        <v>1.46055774230864</v>
      </c>
      <c r="AP38" s="2">
        <f>LISTAS!T35</f>
        <v>8.5394422576913591</v>
      </c>
      <c r="AQ38" s="2">
        <f>LISTAS!V35</f>
        <v>10</v>
      </c>
      <c r="AR38" s="1">
        <f t="shared" si="3"/>
        <v>20</v>
      </c>
      <c r="AS38" s="1">
        <f t="shared" si="4"/>
        <v>-20</v>
      </c>
      <c r="AT38" s="2"/>
      <c r="AU38" s="2"/>
      <c r="AV38" s="2"/>
      <c r="AW38" s="2"/>
      <c r="AX38" s="2"/>
      <c r="AY38" s="2"/>
      <c r="AZ38" s="2"/>
      <c r="BA38" s="2"/>
      <c r="BB38" s="2"/>
      <c r="BC38" s="2"/>
      <c r="BD38" s="2"/>
      <c r="BE38" s="2"/>
      <c r="BF38" s="2"/>
      <c r="BG38" s="127">
        <f t="shared" si="22"/>
        <v>0</v>
      </c>
      <c r="BH38" s="127">
        <f t="shared" si="5"/>
        <v>0</v>
      </c>
      <c r="BI38" s="128">
        <f t="shared" si="23"/>
        <v>0</v>
      </c>
      <c r="BJ38" s="128">
        <f t="shared" si="24"/>
        <v>0</v>
      </c>
      <c r="BK38" s="128">
        <f t="shared" si="25"/>
        <v>3</v>
      </c>
      <c r="BL38" s="128">
        <f t="shared" si="26"/>
        <v>4</v>
      </c>
      <c r="BM38" s="128">
        <f t="shared" si="27"/>
        <v>10</v>
      </c>
      <c r="BN38" s="128">
        <f t="shared" si="28"/>
        <v>3</v>
      </c>
      <c r="BO38" s="128">
        <f t="shared" si="29"/>
        <v>7</v>
      </c>
      <c r="BP38" s="128">
        <f t="shared" si="30"/>
        <v>0</v>
      </c>
      <c r="BQ38" s="128">
        <f t="shared" si="31"/>
        <v>2.4345674338585566</v>
      </c>
      <c r="BR38" s="128">
        <f t="shared" si="32"/>
        <v>7.5654325661414434</v>
      </c>
      <c r="BS38" s="128">
        <f t="shared" si="33"/>
        <v>1.46055774230864</v>
      </c>
      <c r="BT38" s="128">
        <f t="shared" si="34"/>
        <v>8.5394422576913591</v>
      </c>
      <c r="BU38" s="128">
        <f t="shared" si="35"/>
        <v>10</v>
      </c>
      <c r="BV38" s="129">
        <f t="shared" si="36"/>
        <v>20</v>
      </c>
      <c r="BW38" s="127">
        <f t="shared" si="16"/>
        <v>-20</v>
      </c>
    </row>
    <row r="39" spans="1:76" ht="25.5" x14ac:dyDescent="0.25">
      <c r="A39" s="11"/>
      <c r="B39" s="72" t="s">
        <v>74</v>
      </c>
      <c r="C39" s="14" t="s">
        <v>75</v>
      </c>
      <c r="D39" s="73">
        <v>27</v>
      </c>
      <c r="E39" s="74" t="s">
        <v>107</v>
      </c>
      <c r="F39" s="14" t="s">
        <v>92</v>
      </c>
      <c r="G39" s="75" t="s">
        <v>78</v>
      </c>
      <c r="H39" s="15">
        <v>87348</v>
      </c>
      <c r="I39" s="125">
        <v>90168</v>
      </c>
      <c r="J39" s="61"/>
      <c r="K39" s="61"/>
      <c r="L39" s="61"/>
      <c r="M39" s="82"/>
      <c r="N39" s="61"/>
      <c r="O39" s="61"/>
      <c r="P39" s="82">
        <f>LISTAS!C36</f>
        <v>24</v>
      </c>
      <c r="Q39" s="16"/>
      <c r="R39" s="82">
        <f t="shared" si="17"/>
        <v>24</v>
      </c>
      <c r="S39" s="124">
        <f t="shared" si="18"/>
        <v>651680.75772760634</v>
      </c>
      <c r="T39" s="124">
        <f t="shared" si="19"/>
        <v>2111337.2964793965</v>
      </c>
      <c r="U39" s="124">
        <f t="shared" si="20"/>
        <v>1002998.6576949087</v>
      </c>
      <c r="V39" s="125">
        <f t="shared" si="21"/>
        <v>3766016.7119019115</v>
      </c>
      <c r="W39" s="2"/>
      <c r="X39" s="2"/>
      <c r="Y39" s="2"/>
      <c r="Z39" s="2"/>
      <c r="AA39" s="2"/>
      <c r="AB39" s="2"/>
      <c r="AC39" s="1">
        <f t="shared" si="1"/>
        <v>0</v>
      </c>
      <c r="AD39" s="1">
        <f t="shared" si="2"/>
        <v>0</v>
      </c>
      <c r="AE39" s="2">
        <f>LISTAS!D36</f>
        <v>0</v>
      </c>
      <c r="AF39" s="2">
        <f>LISTAS!E36</f>
        <v>2</v>
      </c>
      <c r="AG39" s="2">
        <f>LISTAS!F36</f>
        <v>4</v>
      </c>
      <c r="AH39" s="2">
        <f>LISTAS!G36</f>
        <v>6</v>
      </c>
      <c r="AI39" s="2">
        <f>LISTAS!J36</f>
        <v>6</v>
      </c>
      <c r="AJ39" s="2">
        <f>LISTAS!L36</f>
        <v>2</v>
      </c>
      <c r="AK39" s="2">
        <f>LISTAS!M36</f>
        <v>4</v>
      </c>
      <c r="AL39" s="2">
        <f>LISTAS!O36</f>
        <v>0</v>
      </c>
      <c r="AM39" s="2">
        <f>LISTAS!P36</f>
        <v>1.4607404603151339</v>
      </c>
      <c r="AN39" s="2">
        <f>LISTAS!Q36</f>
        <v>4.5392595396848661</v>
      </c>
      <c r="AO39" s="2">
        <f>LISTAS!S36</f>
        <v>0.87633464538518402</v>
      </c>
      <c r="AP39" s="2">
        <f>LISTAS!T36</f>
        <v>5.1236653546148156</v>
      </c>
      <c r="AQ39" s="2">
        <f>LISTAS!V36</f>
        <v>6</v>
      </c>
      <c r="AR39" s="1">
        <f t="shared" si="3"/>
        <v>20</v>
      </c>
      <c r="AS39" s="1">
        <f t="shared" si="4"/>
        <v>-4</v>
      </c>
      <c r="AT39" s="2"/>
      <c r="AU39" s="2"/>
      <c r="AV39" s="2"/>
      <c r="AW39" s="2"/>
      <c r="AX39" s="2"/>
      <c r="AY39" s="2"/>
      <c r="AZ39" s="2"/>
      <c r="BA39" s="2"/>
      <c r="BB39" s="2"/>
      <c r="BC39" s="2"/>
      <c r="BD39" s="2"/>
      <c r="BE39" s="2"/>
      <c r="BF39" s="2"/>
      <c r="BG39" s="127">
        <f t="shared" si="22"/>
        <v>0</v>
      </c>
      <c r="BH39" s="127">
        <f t="shared" si="5"/>
        <v>0</v>
      </c>
      <c r="BI39" s="128">
        <f t="shared" si="23"/>
        <v>0</v>
      </c>
      <c r="BJ39" s="128">
        <f t="shared" si="24"/>
        <v>2</v>
      </c>
      <c r="BK39" s="128">
        <f t="shared" si="25"/>
        <v>4</v>
      </c>
      <c r="BL39" s="128">
        <f t="shared" si="26"/>
        <v>6</v>
      </c>
      <c r="BM39" s="128">
        <f t="shared" si="27"/>
        <v>6</v>
      </c>
      <c r="BN39" s="128">
        <f t="shared" si="28"/>
        <v>2</v>
      </c>
      <c r="BO39" s="128">
        <f t="shared" si="29"/>
        <v>4</v>
      </c>
      <c r="BP39" s="128">
        <f t="shared" si="30"/>
        <v>0</v>
      </c>
      <c r="BQ39" s="128">
        <f t="shared" si="31"/>
        <v>1.4607404603151339</v>
      </c>
      <c r="BR39" s="128">
        <f t="shared" si="32"/>
        <v>4.5392595396848661</v>
      </c>
      <c r="BS39" s="128">
        <f t="shared" si="33"/>
        <v>0.87633464538518402</v>
      </c>
      <c r="BT39" s="128">
        <f t="shared" si="34"/>
        <v>5.1236653546148156</v>
      </c>
      <c r="BU39" s="128">
        <f t="shared" si="35"/>
        <v>6</v>
      </c>
      <c r="BV39" s="129">
        <f t="shared" si="36"/>
        <v>20</v>
      </c>
      <c r="BW39" s="127">
        <f t="shared" si="16"/>
        <v>-4</v>
      </c>
    </row>
    <row r="40" spans="1:76" ht="25.5" x14ac:dyDescent="0.25">
      <c r="A40" s="11"/>
      <c r="B40" s="72" t="s">
        <v>74</v>
      </c>
      <c r="C40" s="14" t="s">
        <v>75</v>
      </c>
      <c r="D40" s="73">
        <v>28</v>
      </c>
      <c r="E40" s="74" t="s">
        <v>108</v>
      </c>
      <c r="F40" s="14" t="s">
        <v>92</v>
      </c>
      <c r="G40" s="75" t="s">
        <v>78</v>
      </c>
      <c r="H40" s="15">
        <v>53754</v>
      </c>
      <c r="I40" s="125">
        <v>55491</v>
      </c>
      <c r="J40" s="61"/>
      <c r="K40" s="61"/>
      <c r="L40" s="61"/>
      <c r="M40" s="82"/>
      <c r="N40" s="61"/>
      <c r="O40" s="61"/>
      <c r="P40" s="82">
        <f>LISTAS!C37</f>
        <v>32</v>
      </c>
      <c r="Q40" s="16"/>
      <c r="R40" s="82">
        <f t="shared" si="17"/>
        <v>32</v>
      </c>
      <c r="S40" s="124">
        <f t="shared" si="18"/>
        <v>427218.19027170626</v>
      </c>
      <c r="T40" s="124">
        <f t="shared" si="19"/>
        <v>1177562.9825649629</v>
      </c>
      <c r="U40" s="124">
        <f t="shared" si="20"/>
        <v>823017.75225724105</v>
      </c>
      <c r="V40" s="125">
        <f t="shared" si="21"/>
        <v>2427798.9250939102</v>
      </c>
      <c r="W40" s="2"/>
      <c r="X40" s="2"/>
      <c r="Y40" s="2"/>
      <c r="Z40" s="2"/>
      <c r="AA40" s="2"/>
      <c r="AB40" s="2"/>
      <c r="AC40" s="1">
        <f t="shared" si="1"/>
        <v>0</v>
      </c>
      <c r="AD40" s="1">
        <f t="shared" si="2"/>
        <v>0</v>
      </c>
      <c r="AE40" s="2">
        <f>LISTAS!D37</f>
        <v>0</v>
      </c>
      <c r="AF40" s="2">
        <f>LISTAS!E37</f>
        <v>0</v>
      </c>
      <c r="AG40" s="2">
        <f>LISTAS!F37</f>
        <v>0</v>
      </c>
      <c r="AH40" s="2">
        <f>LISTAS!G37</f>
        <v>4</v>
      </c>
      <c r="AI40" s="2">
        <f>LISTAS!J37</f>
        <v>8</v>
      </c>
      <c r="AJ40" s="2">
        <f>LISTAS!L37</f>
        <v>2</v>
      </c>
      <c r="AK40" s="2">
        <f>LISTAS!M37</f>
        <v>6</v>
      </c>
      <c r="AL40" s="2">
        <f>LISTAS!O37</f>
        <v>0</v>
      </c>
      <c r="AM40" s="2">
        <f>LISTAS!P37</f>
        <v>1.9476539470868452</v>
      </c>
      <c r="AN40" s="2">
        <f>LISTAS!Q37</f>
        <v>6.0523460529131548</v>
      </c>
      <c r="AO40" s="2">
        <f>LISTAS!S37</f>
        <v>1.168446193846912</v>
      </c>
      <c r="AP40" s="2">
        <f>LISTAS!T37</f>
        <v>6.8315538061530878</v>
      </c>
      <c r="AQ40" s="2">
        <f>LISTAS!V37</f>
        <v>8</v>
      </c>
      <c r="AR40" s="1">
        <f t="shared" si="3"/>
        <v>14</v>
      </c>
      <c r="AS40" s="1">
        <f t="shared" si="4"/>
        <v>-18</v>
      </c>
      <c r="AT40" s="2"/>
      <c r="AU40" s="2"/>
      <c r="AV40" s="2"/>
      <c r="AW40" s="2"/>
      <c r="AX40" s="2"/>
      <c r="AY40" s="2"/>
      <c r="AZ40" s="2"/>
      <c r="BA40" s="2"/>
      <c r="BB40" s="2"/>
      <c r="BC40" s="2"/>
      <c r="BD40" s="2"/>
      <c r="BE40" s="2"/>
      <c r="BF40" s="2"/>
      <c r="BG40" s="127">
        <f t="shared" si="22"/>
        <v>0</v>
      </c>
      <c r="BH40" s="127">
        <f t="shared" si="5"/>
        <v>0</v>
      </c>
      <c r="BI40" s="128">
        <f t="shared" si="23"/>
        <v>0</v>
      </c>
      <c r="BJ40" s="128">
        <f t="shared" si="24"/>
        <v>0</v>
      </c>
      <c r="BK40" s="128">
        <f t="shared" si="25"/>
        <v>0</v>
      </c>
      <c r="BL40" s="128">
        <f t="shared" si="26"/>
        <v>4</v>
      </c>
      <c r="BM40" s="128">
        <f t="shared" si="27"/>
        <v>8</v>
      </c>
      <c r="BN40" s="128">
        <f t="shared" si="28"/>
        <v>2</v>
      </c>
      <c r="BO40" s="128">
        <f t="shared" si="29"/>
        <v>6</v>
      </c>
      <c r="BP40" s="128">
        <f t="shared" si="30"/>
        <v>0</v>
      </c>
      <c r="BQ40" s="128">
        <f t="shared" si="31"/>
        <v>1.9476539470868452</v>
      </c>
      <c r="BR40" s="128">
        <f t="shared" si="32"/>
        <v>6.0523460529131548</v>
      </c>
      <c r="BS40" s="128">
        <f t="shared" si="33"/>
        <v>1.168446193846912</v>
      </c>
      <c r="BT40" s="128">
        <f t="shared" si="34"/>
        <v>6.8315538061530878</v>
      </c>
      <c r="BU40" s="128">
        <f t="shared" si="35"/>
        <v>8</v>
      </c>
      <c r="BV40" s="129">
        <f t="shared" si="36"/>
        <v>14</v>
      </c>
      <c r="BW40" s="127">
        <f t="shared" si="16"/>
        <v>-18</v>
      </c>
    </row>
    <row r="41" spans="1:76" ht="25.5" x14ac:dyDescent="0.25">
      <c r="A41" s="11"/>
      <c r="B41" s="72" t="s">
        <v>74</v>
      </c>
      <c r="C41" s="14" t="s">
        <v>75</v>
      </c>
      <c r="D41" s="73">
        <v>29</v>
      </c>
      <c r="E41" s="74" t="s">
        <v>109</v>
      </c>
      <c r="F41" s="14" t="s">
        <v>92</v>
      </c>
      <c r="G41" s="75" t="s">
        <v>78</v>
      </c>
      <c r="H41" s="15">
        <v>33594</v>
      </c>
      <c r="I41" s="125">
        <v>34680</v>
      </c>
      <c r="J41" s="61"/>
      <c r="K41" s="61"/>
      <c r="L41" s="61"/>
      <c r="M41" s="82"/>
      <c r="N41" s="61"/>
      <c r="O41" s="61"/>
      <c r="P41" s="82">
        <f>LISTAS!C38</f>
        <v>24</v>
      </c>
      <c r="Q41" s="16"/>
      <c r="R41" s="82">
        <f t="shared" si="17"/>
        <v>24</v>
      </c>
      <c r="S41" s="124">
        <f t="shared" si="18"/>
        <v>141675.4291865222</v>
      </c>
      <c r="T41" s="124">
        <f t="shared" si="19"/>
        <v>433950.67194852442</v>
      </c>
      <c r="U41" s="124">
        <f t="shared" si="20"/>
        <v>321473.92874836817</v>
      </c>
      <c r="V41" s="125">
        <f t="shared" si="21"/>
        <v>897100.02988341486</v>
      </c>
      <c r="W41" s="2"/>
      <c r="X41" s="2"/>
      <c r="Y41" s="2"/>
      <c r="Z41" s="2"/>
      <c r="AA41" s="2"/>
      <c r="AB41" s="2"/>
      <c r="AC41" s="1">
        <f t="shared" si="1"/>
        <v>0</v>
      </c>
      <c r="AD41" s="1">
        <f t="shared" si="2"/>
        <v>0</v>
      </c>
      <c r="AE41" s="2">
        <f>LISTAS!D38</f>
        <v>0</v>
      </c>
      <c r="AF41" s="2">
        <f>LISTAS!E38</f>
        <v>0</v>
      </c>
      <c r="AG41" s="2">
        <f>LISTAS!F38</f>
        <v>0</v>
      </c>
      <c r="AH41" s="2">
        <f>LISTAS!G38</f>
        <v>0</v>
      </c>
      <c r="AI41" s="2">
        <f>LISTAS!J38</f>
        <v>6</v>
      </c>
      <c r="AJ41" s="2">
        <f>LISTAS!L38</f>
        <v>2</v>
      </c>
      <c r="AK41" s="2">
        <f>LISTAS!M38</f>
        <v>3</v>
      </c>
      <c r="AL41" s="2">
        <f>LISTAS!O38</f>
        <v>0</v>
      </c>
      <c r="AM41" s="2">
        <f>LISTAS!P38</f>
        <v>1.2172837169292783</v>
      </c>
      <c r="AN41" s="2">
        <f>LISTAS!Q38</f>
        <v>3.7827162830707217</v>
      </c>
      <c r="AO41" s="2">
        <f>LISTAS!S38</f>
        <v>0.73027887115432</v>
      </c>
      <c r="AP41" s="2">
        <f>LISTAS!T38</f>
        <v>4.2697211288456796</v>
      </c>
      <c r="AQ41" s="2">
        <f>LISTAS!V38</f>
        <v>5</v>
      </c>
      <c r="AR41" s="1">
        <f t="shared" si="3"/>
        <v>8</v>
      </c>
      <c r="AS41" s="1">
        <f t="shared" si="4"/>
        <v>-16</v>
      </c>
      <c r="AT41" s="2"/>
      <c r="AU41" s="2"/>
      <c r="AV41" s="2"/>
      <c r="AW41" s="2"/>
      <c r="AX41" s="2"/>
      <c r="AY41" s="2"/>
      <c r="AZ41" s="2"/>
      <c r="BA41" s="2"/>
      <c r="BB41" s="2"/>
      <c r="BC41" s="2"/>
      <c r="BD41" s="2"/>
      <c r="BE41" s="2"/>
      <c r="BF41" s="2"/>
      <c r="BG41" s="127">
        <f t="shared" si="22"/>
        <v>0</v>
      </c>
      <c r="BH41" s="127">
        <f t="shared" si="5"/>
        <v>0</v>
      </c>
      <c r="BI41" s="128">
        <f t="shared" si="23"/>
        <v>0</v>
      </c>
      <c r="BJ41" s="128">
        <f t="shared" si="24"/>
        <v>0</v>
      </c>
      <c r="BK41" s="128">
        <f t="shared" si="25"/>
        <v>0</v>
      </c>
      <c r="BL41" s="128">
        <f t="shared" si="26"/>
        <v>0</v>
      </c>
      <c r="BM41" s="128">
        <f t="shared" si="27"/>
        <v>6</v>
      </c>
      <c r="BN41" s="128">
        <f t="shared" si="28"/>
        <v>2</v>
      </c>
      <c r="BO41" s="128">
        <f t="shared" si="29"/>
        <v>3</v>
      </c>
      <c r="BP41" s="128">
        <f t="shared" si="30"/>
        <v>0</v>
      </c>
      <c r="BQ41" s="128">
        <f t="shared" si="31"/>
        <v>1.2172837169292783</v>
      </c>
      <c r="BR41" s="128">
        <f t="shared" si="32"/>
        <v>3.7827162830707217</v>
      </c>
      <c r="BS41" s="128">
        <f t="shared" si="33"/>
        <v>0.73027887115432</v>
      </c>
      <c r="BT41" s="128">
        <f t="shared" si="34"/>
        <v>4.2697211288456796</v>
      </c>
      <c r="BU41" s="128">
        <f t="shared" si="35"/>
        <v>5</v>
      </c>
      <c r="BV41" s="129">
        <f t="shared" si="36"/>
        <v>8</v>
      </c>
      <c r="BW41" s="127">
        <f t="shared" si="16"/>
        <v>-16</v>
      </c>
    </row>
    <row r="42" spans="1:76" ht="25.5" x14ac:dyDescent="0.25">
      <c r="A42" s="11"/>
      <c r="B42" s="72" t="s">
        <v>74</v>
      </c>
      <c r="C42" s="14" t="s">
        <v>75</v>
      </c>
      <c r="D42" s="73">
        <v>30</v>
      </c>
      <c r="E42" s="74" t="s">
        <v>110</v>
      </c>
      <c r="F42" s="14" t="s">
        <v>92</v>
      </c>
      <c r="G42" s="75" t="s">
        <v>78</v>
      </c>
      <c r="H42" s="15">
        <v>153345</v>
      </c>
      <c r="I42" s="125">
        <v>158298</v>
      </c>
      <c r="J42" s="61"/>
      <c r="K42" s="61"/>
      <c r="L42" s="61"/>
      <c r="M42" s="82"/>
      <c r="N42" s="61"/>
      <c r="O42" s="61"/>
      <c r="P42" s="82">
        <f>LISTAS!C39</f>
        <v>4</v>
      </c>
      <c r="Q42" s="16"/>
      <c r="R42" s="82">
        <f t="shared" si="17"/>
        <v>4</v>
      </c>
      <c r="S42" s="124">
        <f t="shared" si="18"/>
        <v>190677.87431450404</v>
      </c>
      <c r="T42" s="124">
        <f t="shared" si="19"/>
        <v>459475.62138470309</v>
      </c>
      <c r="U42" s="124">
        <f t="shared" si="20"/>
        <v>293475.66305080272</v>
      </c>
      <c r="V42" s="125">
        <f t="shared" si="21"/>
        <v>943629.15875000972</v>
      </c>
      <c r="W42" s="2"/>
      <c r="X42" s="2"/>
      <c r="Y42" s="2"/>
      <c r="Z42" s="2"/>
      <c r="AA42" s="2"/>
      <c r="AB42" s="2"/>
      <c r="AC42" s="1">
        <f t="shared" si="1"/>
        <v>0</v>
      </c>
      <c r="AD42" s="1">
        <f t="shared" si="2"/>
        <v>0</v>
      </c>
      <c r="AE42" s="2">
        <f>LISTAS!D39</f>
        <v>0</v>
      </c>
      <c r="AF42" s="2">
        <f>LISTAS!E39</f>
        <v>0</v>
      </c>
      <c r="AG42" s="2">
        <f>LISTAS!F39</f>
        <v>1</v>
      </c>
      <c r="AH42" s="2">
        <f>LISTAS!G39</f>
        <v>0</v>
      </c>
      <c r="AI42" s="2">
        <f>LISTAS!J39</f>
        <v>1</v>
      </c>
      <c r="AJ42" s="2">
        <f>LISTAS!L39</f>
        <v>0</v>
      </c>
      <c r="AK42" s="2">
        <f>LISTAS!M39</f>
        <v>1</v>
      </c>
      <c r="AL42" s="2">
        <f>LISTAS!O39</f>
        <v>0</v>
      </c>
      <c r="AM42" s="2">
        <f>LISTAS!P39</f>
        <v>0.24345674338585566</v>
      </c>
      <c r="AN42" s="2">
        <f>LISTAS!Q39</f>
        <v>0.75654325661414434</v>
      </c>
      <c r="AO42" s="2">
        <f>LISTAS!S39</f>
        <v>0.14605577423086399</v>
      </c>
      <c r="AP42" s="2">
        <f>LISTAS!T39</f>
        <v>0.85394422576913598</v>
      </c>
      <c r="AQ42" s="2">
        <f>LISTAS!V39</f>
        <v>1</v>
      </c>
      <c r="AR42" s="1">
        <f t="shared" si="3"/>
        <v>2</v>
      </c>
      <c r="AS42" s="1">
        <f t="shared" si="4"/>
        <v>-2</v>
      </c>
      <c r="AT42" s="2"/>
      <c r="AU42" s="2"/>
      <c r="AV42" s="2"/>
      <c r="AW42" s="2"/>
      <c r="AX42" s="2"/>
      <c r="AY42" s="2"/>
      <c r="AZ42" s="2"/>
      <c r="BA42" s="2"/>
      <c r="BB42" s="2"/>
      <c r="BC42" s="2"/>
      <c r="BD42" s="2"/>
      <c r="BE42" s="2"/>
      <c r="BF42" s="2"/>
      <c r="BG42" s="127">
        <f t="shared" si="22"/>
        <v>0</v>
      </c>
      <c r="BH42" s="127">
        <f t="shared" si="5"/>
        <v>0</v>
      </c>
      <c r="BI42" s="128">
        <f t="shared" si="23"/>
        <v>0</v>
      </c>
      <c r="BJ42" s="128">
        <f t="shared" si="24"/>
        <v>0</v>
      </c>
      <c r="BK42" s="128">
        <f t="shared" si="25"/>
        <v>1</v>
      </c>
      <c r="BL42" s="128">
        <f t="shared" si="26"/>
        <v>0</v>
      </c>
      <c r="BM42" s="128">
        <f t="shared" si="27"/>
        <v>1</v>
      </c>
      <c r="BN42" s="128">
        <f t="shared" si="28"/>
        <v>0</v>
      </c>
      <c r="BO42" s="128">
        <f t="shared" si="29"/>
        <v>1</v>
      </c>
      <c r="BP42" s="128">
        <f t="shared" si="30"/>
        <v>0</v>
      </c>
      <c r="BQ42" s="128">
        <f t="shared" si="31"/>
        <v>0.24345674338585566</v>
      </c>
      <c r="BR42" s="128">
        <f t="shared" si="32"/>
        <v>0.75654325661414434</v>
      </c>
      <c r="BS42" s="128">
        <f t="shared" si="33"/>
        <v>0.14605577423086399</v>
      </c>
      <c r="BT42" s="128">
        <f t="shared" si="34"/>
        <v>0.85394422576913598</v>
      </c>
      <c r="BU42" s="128">
        <f t="shared" si="35"/>
        <v>1</v>
      </c>
      <c r="BV42" s="129">
        <f t="shared" si="36"/>
        <v>2</v>
      </c>
      <c r="BW42" s="127">
        <f t="shared" si="16"/>
        <v>-2</v>
      </c>
    </row>
    <row r="43" spans="1:76" ht="25.5" x14ac:dyDescent="0.25">
      <c r="A43" s="11"/>
      <c r="B43" s="72" t="s">
        <v>74</v>
      </c>
      <c r="C43" s="14" t="s">
        <v>75</v>
      </c>
      <c r="D43" s="73">
        <v>31</v>
      </c>
      <c r="E43" s="74" t="s">
        <v>111</v>
      </c>
      <c r="F43" s="14" t="s">
        <v>112</v>
      </c>
      <c r="G43" s="75" t="s">
        <v>78</v>
      </c>
      <c r="H43" s="15">
        <v>262044</v>
      </c>
      <c r="I43" s="125">
        <v>270507</v>
      </c>
      <c r="J43" s="61"/>
      <c r="K43" s="61"/>
      <c r="L43" s="61"/>
      <c r="M43" s="82"/>
      <c r="N43" s="61"/>
      <c r="O43" s="61"/>
      <c r="P43" s="82">
        <f>LISTAS!C40</f>
        <v>640</v>
      </c>
      <c r="Q43" s="16"/>
      <c r="R43" s="82">
        <f t="shared" si="17"/>
        <v>640</v>
      </c>
      <c r="S43" s="124">
        <f t="shared" si="18"/>
        <v>54545265.41820851</v>
      </c>
      <c r="T43" s="124">
        <f t="shared" si="19"/>
        <v>147647006.76588652</v>
      </c>
      <c r="U43" s="124">
        <f t="shared" si="20"/>
        <v>80240782.50882107</v>
      </c>
      <c r="V43" s="125">
        <f t="shared" si="21"/>
        <v>282433054.6929161</v>
      </c>
      <c r="W43" s="2"/>
      <c r="X43" s="2"/>
      <c r="Y43" s="2"/>
      <c r="Z43" s="2"/>
      <c r="AA43" s="2"/>
      <c r="AB43" s="2"/>
      <c r="AC43" s="1">
        <f t="shared" si="1"/>
        <v>0</v>
      </c>
      <c r="AD43" s="1">
        <f t="shared" si="2"/>
        <v>0</v>
      </c>
      <c r="AR43" s="1">
        <f t="shared" ref="AR43" si="37">SUM(AE43:AJ43)</f>
        <v>0</v>
      </c>
      <c r="AS43" s="1">
        <f t="shared" ref="AS43" si="38">+AR43-P43</f>
        <v>-640</v>
      </c>
      <c r="AT43" s="2">
        <f>LISTAS!D40</f>
        <v>48.6</v>
      </c>
      <c r="AU43" s="2">
        <f>LISTAS!E40</f>
        <v>8.6</v>
      </c>
      <c r="AV43" s="2">
        <f>LISTAS!F40</f>
        <v>63.400000000000006</v>
      </c>
      <c r="AW43" s="2">
        <f>LISTAS!G40</f>
        <v>130</v>
      </c>
      <c r="AX43" s="2">
        <f>LISTAS!J40</f>
        <v>160</v>
      </c>
      <c r="AY43" s="2">
        <f>LISTAS!L40</f>
        <v>48</v>
      </c>
      <c r="AZ43" s="2">
        <f>LISTAS!M40</f>
        <v>112</v>
      </c>
      <c r="BA43" s="2">
        <f>LISTAS!O40</f>
        <v>0</v>
      </c>
      <c r="BB43" s="2">
        <f>LISTAS!P40</f>
        <v>38.953078941736905</v>
      </c>
      <c r="BC43" s="2">
        <f>LISTAS!Q40</f>
        <v>121.0469210582631</v>
      </c>
      <c r="BD43" s="2">
        <f>LISTAS!S40</f>
        <v>23.36892387693824</v>
      </c>
      <c r="BE43" s="2">
        <f>LISTAS!T40</f>
        <v>136.63107612306175</v>
      </c>
      <c r="BF43" s="2">
        <f>LISTAS!V40</f>
        <v>160</v>
      </c>
      <c r="BG43" s="127">
        <f t="shared" si="22"/>
        <v>1050.5999999999999</v>
      </c>
      <c r="BH43" s="127">
        <f t="shared" si="5"/>
        <v>1050.5999999999999</v>
      </c>
      <c r="BI43" s="128">
        <f t="shared" ref="BI43:BI49" si="39">AE43+AT43</f>
        <v>48.6</v>
      </c>
      <c r="BJ43" s="128">
        <f t="shared" ref="BJ43:BJ49" si="40">AF43+AU43</f>
        <v>8.6</v>
      </c>
      <c r="BK43" s="128">
        <f t="shared" ref="BK43:BK49" si="41">AG43+AV43</f>
        <v>63.400000000000006</v>
      </c>
      <c r="BL43" s="128">
        <f t="shared" ref="BL43:BL49" si="42">AH43+AW43</f>
        <v>130</v>
      </c>
      <c r="BM43" s="128">
        <f t="shared" ref="BM43:BM49" si="43">AI43+AX43</f>
        <v>160</v>
      </c>
      <c r="BN43" s="128">
        <f t="shared" ref="BN43:BN49" si="44">AJ43+AY43</f>
        <v>48</v>
      </c>
      <c r="BO43" s="128">
        <f t="shared" ref="BO43:BO49" si="45">AK43+AZ43</f>
        <v>112</v>
      </c>
      <c r="BP43" s="128">
        <f t="shared" ref="BP43:BP49" si="46">AL43+BA43</f>
        <v>0</v>
      </c>
      <c r="BQ43" s="128">
        <f t="shared" ref="BQ43:BQ49" si="47">AM43+BB43</f>
        <v>38.953078941736905</v>
      </c>
      <c r="BR43" s="128">
        <f t="shared" ref="BR43:BR49" si="48">AN43+BC43</f>
        <v>121.0469210582631</v>
      </c>
      <c r="BS43" s="128">
        <f t="shared" ref="BS43:BS49" si="49">AO43+BD43</f>
        <v>23.36892387693824</v>
      </c>
      <c r="BT43" s="128">
        <f t="shared" ref="BT43:BT49" si="50">AP43+BE43</f>
        <v>136.63107612306175</v>
      </c>
      <c r="BU43" s="128">
        <f t="shared" ref="BU43:BU49" si="51">AQ43+BF43</f>
        <v>160</v>
      </c>
      <c r="BV43" s="129">
        <f t="shared" si="36"/>
        <v>458.6</v>
      </c>
      <c r="BW43" s="127">
        <f t="shared" si="16"/>
        <v>-181.39999999999998</v>
      </c>
    </row>
    <row r="44" spans="1:76" ht="25.5" x14ac:dyDescent="0.25">
      <c r="A44" s="11"/>
      <c r="B44" s="72" t="s">
        <v>74</v>
      </c>
      <c r="C44" s="14" t="s">
        <v>75</v>
      </c>
      <c r="D44" s="73">
        <v>32</v>
      </c>
      <c r="E44" s="74" t="s">
        <v>113</v>
      </c>
      <c r="F44" s="14" t="s">
        <v>114</v>
      </c>
      <c r="G44" s="75" t="s">
        <v>78</v>
      </c>
      <c r="H44" s="15">
        <v>349392</v>
      </c>
      <c r="I44" s="125">
        <v>360676</v>
      </c>
      <c r="J44" s="61"/>
      <c r="K44" s="61"/>
      <c r="L44" s="61"/>
      <c r="M44" s="82"/>
      <c r="N44" s="61"/>
      <c r="O44" s="61"/>
      <c r="P44" s="82">
        <f>LISTAS!C41</f>
        <v>32</v>
      </c>
      <c r="Q44" s="16"/>
      <c r="R44" s="82">
        <f t="shared" si="17"/>
        <v>32</v>
      </c>
      <c r="S44" s="124">
        <f t="shared" si="18"/>
        <v>4034657.907880567</v>
      </c>
      <c r="T44" s="124">
        <f t="shared" si="19"/>
        <v>10250697.664392434</v>
      </c>
      <c r="U44" s="124">
        <f t="shared" si="20"/>
        <v>5349385.5005880715</v>
      </c>
      <c r="V44" s="125">
        <f t="shared" si="21"/>
        <v>19634741.072861072</v>
      </c>
      <c r="W44" s="2"/>
      <c r="X44" s="2"/>
      <c r="Y44" s="2"/>
      <c r="Z44" s="2"/>
      <c r="AA44" s="2"/>
      <c r="AB44" s="2"/>
      <c r="AC44" s="1">
        <f t="shared" si="1"/>
        <v>0</v>
      </c>
      <c r="AD44" s="1">
        <f t="shared" si="2"/>
        <v>0</v>
      </c>
      <c r="AE44" s="2">
        <f>LISTAS!D41</f>
        <v>3.6</v>
      </c>
      <c r="AF44" s="2">
        <f>LISTAS!E41</f>
        <v>0</v>
      </c>
      <c r="AG44" s="2">
        <f>LISTAS!F41</f>
        <v>3.6</v>
      </c>
      <c r="AH44" s="2">
        <f>LISTAS!G41</f>
        <v>7.6</v>
      </c>
      <c r="AI44" s="2">
        <f>LISTAS!J41</f>
        <v>8</v>
      </c>
      <c r="AJ44" s="2">
        <f>LISTAS!L41</f>
        <v>2</v>
      </c>
      <c r="AK44" s="2">
        <f>LISTAS!M41</f>
        <v>6</v>
      </c>
      <c r="AL44" s="2">
        <f>LISTAS!O41</f>
        <v>0</v>
      </c>
      <c r="AM44" s="2">
        <f>LISTAS!P41</f>
        <v>1.9476539470868452</v>
      </c>
      <c r="AN44" s="2">
        <f>LISTAS!Q41</f>
        <v>6.0523460529131548</v>
      </c>
      <c r="AO44" s="2">
        <f>LISTAS!S41</f>
        <v>1.168446193846912</v>
      </c>
      <c r="AP44" s="2">
        <f>LISTAS!T41</f>
        <v>6.8315538061530878</v>
      </c>
      <c r="AQ44" s="2">
        <f>LISTAS!V41</f>
        <v>8</v>
      </c>
      <c r="AR44" s="1">
        <f t="shared" si="3"/>
        <v>24.8</v>
      </c>
      <c r="AS44" s="1">
        <f t="shared" si="4"/>
        <v>-7.1999999999999993</v>
      </c>
      <c r="AT44" s="2"/>
      <c r="AU44" s="2"/>
      <c r="AV44" s="2"/>
      <c r="AW44" s="2"/>
      <c r="AX44" s="2"/>
      <c r="AY44" s="2"/>
      <c r="AZ44" s="2"/>
      <c r="BA44" s="2"/>
      <c r="BB44" s="2"/>
      <c r="BC44" s="2"/>
      <c r="BD44" s="2"/>
      <c r="BE44" s="2"/>
      <c r="BF44" s="2"/>
      <c r="BG44" s="127">
        <f t="shared" si="22"/>
        <v>0</v>
      </c>
      <c r="BH44" s="127">
        <f t="shared" si="5"/>
        <v>0</v>
      </c>
      <c r="BI44" s="128">
        <f t="shared" si="39"/>
        <v>3.6</v>
      </c>
      <c r="BJ44" s="128">
        <f t="shared" si="40"/>
        <v>0</v>
      </c>
      <c r="BK44" s="128">
        <f t="shared" si="41"/>
        <v>3.6</v>
      </c>
      <c r="BL44" s="128">
        <f t="shared" si="42"/>
        <v>7.6</v>
      </c>
      <c r="BM44" s="128">
        <f t="shared" si="43"/>
        <v>8</v>
      </c>
      <c r="BN44" s="128">
        <f t="shared" si="44"/>
        <v>2</v>
      </c>
      <c r="BO44" s="128">
        <f t="shared" si="45"/>
        <v>6</v>
      </c>
      <c r="BP44" s="128">
        <f t="shared" si="46"/>
        <v>0</v>
      </c>
      <c r="BQ44" s="128">
        <f t="shared" si="47"/>
        <v>1.9476539470868452</v>
      </c>
      <c r="BR44" s="128">
        <f t="shared" si="48"/>
        <v>6.0523460529131548</v>
      </c>
      <c r="BS44" s="128">
        <f t="shared" si="49"/>
        <v>1.168446193846912</v>
      </c>
      <c r="BT44" s="128">
        <f t="shared" si="50"/>
        <v>6.8315538061530878</v>
      </c>
      <c r="BU44" s="128">
        <f t="shared" si="51"/>
        <v>8</v>
      </c>
      <c r="BV44" s="129">
        <f t="shared" si="36"/>
        <v>24.8</v>
      </c>
      <c r="BW44" s="127">
        <f t="shared" si="16"/>
        <v>-7.1999999999999993</v>
      </c>
    </row>
    <row r="45" spans="1:76" ht="25.5" x14ac:dyDescent="0.25">
      <c r="A45" s="11"/>
      <c r="B45" s="72" t="s">
        <v>74</v>
      </c>
      <c r="C45" s="14" t="s">
        <v>75</v>
      </c>
      <c r="D45" s="73">
        <v>33</v>
      </c>
      <c r="E45" s="74" t="s">
        <v>115</v>
      </c>
      <c r="F45" s="14" t="s">
        <v>116</v>
      </c>
      <c r="G45" s="75" t="s">
        <v>78</v>
      </c>
      <c r="H45" s="15">
        <v>698784</v>
      </c>
      <c r="I45" s="125">
        <v>721352</v>
      </c>
      <c r="J45" s="61"/>
      <c r="K45" s="61"/>
      <c r="L45" s="61"/>
      <c r="M45" s="82"/>
      <c r="N45" s="61"/>
      <c r="O45" s="61"/>
      <c r="P45" s="82">
        <f>LISTAS!C42</f>
        <v>64</v>
      </c>
      <c r="Q45" s="16"/>
      <c r="R45" s="82">
        <f t="shared" si="17"/>
        <v>64</v>
      </c>
      <c r="S45" s="124">
        <f t="shared" si="18"/>
        <v>16697658.831522267</v>
      </c>
      <c r="T45" s="124">
        <f t="shared" si="19"/>
        <v>40281438.657569736</v>
      </c>
      <c r="U45" s="124">
        <f t="shared" si="20"/>
        <v>21397542.002352286</v>
      </c>
      <c r="V45" s="125">
        <f t="shared" si="21"/>
        <v>78376639.49144429</v>
      </c>
      <c r="W45" s="2"/>
      <c r="X45" s="2"/>
      <c r="Y45" s="2"/>
      <c r="Z45" s="2"/>
      <c r="AA45" s="2"/>
      <c r="AB45" s="2"/>
      <c r="AC45" s="1">
        <f t="shared" ref="AC45:AC81" si="52">SUM(W45:AA45)</f>
        <v>0</v>
      </c>
      <c r="AD45" s="1">
        <f t="shared" ref="AD45:AD76" si="53">+AC45-O45</f>
        <v>0</v>
      </c>
      <c r="AE45" s="2">
        <f>LISTAS!D42</f>
        <v>7.2</v>
      </c>
      <c r="AF45" s="2">
        <f>LISTAS!E42</f>
        <v>1.8</v>
      </c>
      <c r="AG45" s="2">
        <f>LISTAS!F42</f>
        <v>5.4</v>
      </c>
      <c r="AH45" s="2">
        <f>LISTAS!G42</f>
        <v>15</v>
      </c>
      <c r="AI45" s="2">
        <f>LISTAS!J42</f>
        <v>16</v>
      </c>
      <c r="AJ45" s="2">
        <f>LISTAS!L42</f>
        <v>5</v>
      </c>
      <c r="AK45" s="2">
        <f>LISTAS!M42</f>
        <v>11</v>
      </c>
      <c r="AL45" s="2">
        <f>LISTAS!O42</f>
        <v>0</v>
      </c>
      <c r="AM45" s="2">
        <f>LISTAS!P42</f>
        <v>3.8953078941736905</v>
      </c>
      <c r="AN45" s="2">
        <f>LISTAS!Q42</f>
        <v>12.10469210582631</v>
      </c>
      <c r="AO45" s="2">
        <f>LISTAS!S42</f>
        <v>2.3368923876938239</v>
      </c>
      <c r="AP45" s="2">
        <f>LISTAS!T42</f>
        <v>13.663107612306176</v>
      </c>
      <c r="AQ45" s="2">
        <f>LISTAS!V42</f>
        <v>16</v>
      </c>
      <c r="AR45" s="1">
        <f t="shared" ref="AR45:AS81" si="54">SUM(AE45:AJ45)</f>
        <v>50.4</v>
      </c>
      <c r="AS45" s="1">
        <f t="shared" ref="AS45:AS76" si="55">+AR45-P45</f>
        <v>-13.600000000000001</v>
      </c>
      <c r="AT45" s="2"/>
      <c r="AU45" s="2"/>
      <c r="AV45" s="2"/>
      <c r="AW45" s="2"/>
      <c r="AX45" s="2"/>
      <c r="AY45" s="2"/>
      <c r="AZ45" s="2"/>
      <c r="BA45" s="2"/>
      <c r="BB45" s="2"/>
      <c r="BC45" s="2"/>
      <c r="BD45" s="2"/>
      <c r="BE45" s="2"/>
      <c r="BF45" s="2"/>
      <c r="BG45" s="127">
        <f t="shared" si="22"/>
        <v>0</v>
      </c>
      <c r="BH45" s="127">
        <f t="shared" ref="BH45:BH76" si="56">+BG45-Q45</f>
        <v>0</v>
      </c>
      <c r="BI45" s="128">
        <f t="shared" si="39"/>
        <v>7.2</v>
      </c>
      <c r="BJ45" s="128">
        <f t="shared" si="40"/>
        <v>1.8</v>
      </c>
      <c r="BK45" s="128">
        <f t="shared" si="41"/>
        <v>5.4</v>
      </c>
      <c r="BL45" s="128">
        <f t="shared" si="42"/>
        <v>15</v>
      </c>
      <c r="BM45" s="128">
        <f t="shared" si="43"/>
        <v>16</v>
      </c>
      <c r="BN45" s="128">
        <f t="shared" si="44"/>
        <v>5</v>
      </c>
      <c r="BO45" s="128">
        <f t="shared" si="45"/>
        <v>11</v>
      </c>
      <c r="BP45" s="128">
        <f t="shared" si="46"/>
        <v>0</v>
      </c>
      <c r="BQ45" s="128">
        <f t="shared" si="47"/>
        <v>3.8953078941736905</v>
      </c>
      <c r="BR45" s="128">
        <f t="shared" si="48"/>
        <v>12.10469210582631</v>
      </c>
      <c r="BS45" s="128">
        <f t="shared" si="49"/>
        <v>2.3368923876938239</v>
      </c>
      <c r="BT45" s="128">
        <f t="shared" si="50"/>
        <v>13.663107612306176</v>
      </c>
      <c r="BU45" s="128">
        <f t="shared" si="51"/>
        <v>16</v>
      </c>
      <c r="BV45" s="129">
        <f t="shared" si="36"/>
        <v>50.4</v>
      </c>
      <c r="BW45" s="127">
        <f t="shared" ref="BW45:BW76" si="57">+BV45-R45</f>
        <v>-13.600000000000001</v>
      </c>
    </row>
    <row r="46" spans="1:76" ht="25.5" x14ac:dyDescent="0.25">
      <c r="A46" s="11"/>
      <c r="B46" s="72" t="s">
        <v>74</v>
      </c>
      <c r="C46" s="14" t="s">
        <v>75</v>
      </c>
      <c r="D46" s="73">
        <v>34</v>
      </c>
      <c r="E46" s="74" t="s">
        <v>117</v>
      </c>
      <c r="F46" s="14" t="s">
        <v>118</v>
      </c>
      <c r="G46" s="75" t="s">
        <v>119</v>
      </c>
      <c r="H46" s="15">
        <v>309078</v>
      </c>
      <c r="I46" s="125">
        <v>319059</v>
      </c>
      <c r="J46" s="61"/>
      <c r="K46" s="61"/>
      <c r="L46" s="61"/>
      <c r="M46" s="82"/>
      <c r="N46" s="61"/>
      <c r="O46" s="61"/>
      <c r="P46" s="61"/>
      <c r="Q46" s="82">
        <f>LISTAS!C43</f>
        <v>0</v>
      </c>
      <c r="R46" s="82">
        <f>SUM(J46:Q46)</f>
        <v>0</v>
      </c>
      <c r="S46" s="124">
        <f t="shared" si="18"/>
        <v>0</v>
      </c>
      <c r="T46" s="124">
        <f t="shared" si="19"/>
        <v>0</v>
      </c>
      <c r="U46" s="124">
        <f t="shared" si="20"/>
        <v>0</v>
      </c>
      <c r="V46" s="125">
        <f t="shared" si="21"/>
        <v>0</v>
      </c>
      <c r="W46" s="2"/>
      <c r="X46" s="2"/>
      <c r="Y46" s="2"/>
      <c r="Z46" s="2"/>
      <c r="AA46" s="2"/>
      <c r="AB46" s="2"/>
      <c r="AC46" s="1">
        <f t="shared" si="52"/>
        <v>0</v>
      </c>
      <c r="AD46" s="1">
        <f t="shared" si="53"/>
        <v>0</v>
      </c>
      <c r="AE46" s="2">
        <f>LISTAS!D43</f>
        <v>0</v>
      </c>
      <c r="AF46" s="2">
        <f>LISTAS!E43</f>
        <v>0</v>
      </c>
      <c r="AG46" s="2">
        <f>LISTAS!F43</f>
        <v>0</v>
      </c>
      <c r="AH46" s="2">
        <f>LISTAS!G43</f>
        <v>0</v>
      </c>
      <c r="AI46" s="2">
        <f>LISTAS!J43</f>
        <v>0</v>
      </c>
      <c r="AJ46" s="2">
        <f>LISTAS!L43</f>
        <v>0</v>
      </c>
      <c r="AK46" s="2">
        <f>LISTAS!M43</f>
        <v>0</v>
      </c>
      <c r="AL46" s="2">
        <f>LISTAS!O43</f>
        <v>0</v>
      </c>
      <c r="AM46" s="2">
        <f>LISTAS!P43</f>
        <v>0</v>
      </c>
      <c r="AN46" s="2">
        <f>LISTAS!Q43</f>
        <v>0</v>
      </c>
      <c r="AO46" s="2">
        <f>LISTAS!S43</f>
        <v>0</v>
      </c>
      <c r="AP46" s="2">
        <f>LISTAS!T43</f>
        <v>0</v>
      </c>
      <c r="AQ46" s="2">
        <f>LISTAS!V43</f>
        <v>0</v>
      </c>
      <c r="AR46" s="1">
        <f t="shared" si="54"/>
        <v>0</v>
      </c>
      <c r="AS46" s="1">
        <f t="shared" si="55"/>
        <v>0</v>
      </c>
      <c r="AT46" s="2">
        <f>LISTAS!D43</f>
        <v>0</v>
      </c>
      <c r="AU46" s="2">
        <f>LISTAS!E43</f>
        <v>0</v>
      </c>
      <c r="AV46" s="2">
        <f>LISTAS!F43</f>
        <v>0</v>
      </c>
      <c r="AW46" s="2">
        <f>LISTAS!G43</f>
        <v>0</v>
      </c>
      <c r="AX46" s="2">
        <f>LISTAS!K43</f>
        <v>0</v>
      </c>
      <c r="AY46" s="2">
        <f>LISTAS!L43</f>
        <v>0</v>
      </c>
      <c r="AZ46" s="2">
        <f>LISTAS!M43</f>
        <v>0</v>
      </c>
      <c r="BA46" s="2">
        <f>LISTAS!O43</f>
        <v>0</v>
      </c>
      <c r="BB46" s="2">
        <f>LISTAS!P43</f>
        <v>0</v>
      </c>
      <c r="BC46" s="2">
        <f>LISTAS!Q43</f>
        <v>0</v>
      </c>
      <c r="BD46" s="2">
        <f>LISTAS!S43</f>
        <v>0</v>
      </c>
      <c r="BE46" s="2">
        <f>LISTAS!T43</f>
        <v>0</v>
      </c>
      <c r="BF46" s="2">
        <f>LISTAS!V43</f>
        <v>0</v>
      </c>
      <c r="BG46" s="127">
        <f t="shared" si="22"/>
        <v>0</v>
      </c>
      <c r="BH46" s="127">
        <f t="shared" si="56"/>
        <v>0</v>
      </c>
      <c r="BI46" s="128">
        <f t="shared" si="39"/>
        <v>0</v>
      </c>
      <c r="BJ46" s="128">
        <f t="shared" si="40"/>
        <v>0</v>
      </c>
      <c r="BK46" s="128">
        <f t="shared" si="41"/>
        <v>0</v>
      </c>
      <c r="BL46" s="128">
        <f t="shared" si="42"/>
        <v>0</v>
      </c>
      <c r="BM46" s="128">
        <f t="shared" si="43"/>
        <v>0</v>
      </c>
      <c r="BN46" s="128">
        <f t="shared" si="44"/>
        <v>0</v>
      </c>
      <c r="BO46" s="128">
        <f t="shared" si="45"/>
        <v>0</v>
      </c>
      <c r="BP46" s="128">
        <f t="shared" si="46"/>
        <v>0</v>
      </c>
      <c r="BQ46" s="128">
        <f t="shared" si="47"/>
        <v>0</v>
      </c>
      <c r="BR46" s="128">
        <f t="shared" si="48"/>
        <v>0</v>
      </c>
      <c r="BS46" s="128">
        <f t="shared" si="49"/>
        <v>0</v>
      </c>
      <c r="BT46" s="128">
        <f t="shared" si="50"/>
        <v>0</v>
      </c>
      <c r="BU46" s="128">
        <f t="shared" si="51"/>
        <v>0</v>
      </c>
      <c r="BV46" s="129">
        <f t="shared" si="36"/>
        <v>0</v>
      </c>
      <c r="BW46" s="127">
        <f t="shared" si="57"/>
        <v>0</v>
      </c>
    </row>
    <row r="47" spans="1:76" ht="25.5" x14ac:dyDescent="0.25">
      <c r="A47" s="11"/>
      <c r="B47" s="72" t="s">
        <v>74</v>
      </c>
      <c r="C47" s="14" t="s">
        <v>75</v>
      </c>
      <c r="D47" s="73">
        <v>35</v>
      </c>
      <c r="E47" s="74" t="s">
        <v>120</v>
      </c>
      <c r="F47" s="14" t="s">
        <v>114</v>
      </c>
      <c r="G47" s="75" t="s">
        <v>119</v>
      </c>
      <c r="H47" s="15">
        <v>412104</v>
      </c>
      <c r="I47" s="125">
        <v>425412</v>
      </c>
      <c r="J47" s="61"/>
      <c r="K47" s="61"/>
      <c r="L47" s="61"/>
      <c r="M47" s="82"/>
      <c r="N47" s="61"/>
      <c r="O47" s="61"/>
      <c r="P47" s="61"/>
      <c r="Q47" s="82">
        <f>LISTAS!C44</f>
        <v>0</v>
      </c>
      <c r="R47" s="82">
        <f>SUM(J47:Q47)</f>
        <v>0</v>
      </c>
      <c r="S47" s="124">
        <f t="shared" si="18"/>
        <v>0</v>
      </c>
      <c r="T47" s="124">
        <f t="shared" si="19"/>
        <v>0</v>
      </c>
      <c r="U47" s="124">
        <f t="shared" si="20"/>
        <v>0</v>
      </c>
      <c r="V47" s="125">
        <f t="shared" si="21"/>
        <v>0</v>
      </c>
      <c r="W47" s="2"/>
      <c r="X47" s="2"/>
      <c r="Y47" s="2"/>
      <c r="Z47" s="2"/>
      <c r="AA47" s="2"/>
      <c r="AB47" s="2"/>
      <c r="AC47" s="1">
        <f t="shared" si="52"/>
        <v>0</v>
      </c>
      <c r="AD47" s="1">
        <f t="shared" si="53"/>
        <v>0</v>
      </c>
      <c r="AE47" s="2">
        <f>LISTAS!D44</f>
        <v>0</v>
      </c>
      <c r="AF47" s="2">
        <f>LISTAS!E44</f>
        <v>0</v>
      </c>
      <c r="AG47" s="2">
        <f>LISTAS!F44</f>
        <v>0</v>
      </c>
      <c r="AH47" s="2">
        <f>LISTAS!G44</f>
        <v>0</v>
      </c>
      <c r="AI47" s="2">
        <f>LISTAS!J44</f>
        <v>0</v>
      </c>
      <c r="AJ47" s="2">
        <f>LISTAS!L44</f>
        <v>0</v>
      </c>
      <c r="AK47" s="2">
        <f>LISTAS!M44</f>
        <v>0</v>
      </c>
      <c r="AL47" s="2">
        <f>LISTAS!O44</f>
        <v>0</v>
      </c>
      <c r="AM47" s="2">
        <f>LISTAS!P44</f>
        <v>0</v>
      </c>
      <c r="AN47" s="2">
        <f>LISTAS!Q44</f>
        <v>0</v>
      </c>
      <c r="AO47" s="2">
        <f>LISTAS!S44</f>
        <v>0</v>
      </c>
      <c r="AP47" s="2">
        <f>LISTAS!T44</f>
        <v>0</v>
      </c>
      <c r="AQ47" s="2">
        <f>LISTAS!V44</f>
        <v>0</v>
      </c>
      <c r="AR47" s="1">
        <f t="shared" si="54"/>
        <v>0</v>
      </c>
      <c r="AS47" s="1">
        <f t="shared" si="55"/>
        <v>0</v>
      </c>
      <c r="AT47" s="2">
        <f>LISTAS!D44</f>
        <v>0</v>
      </c>
      <c r="AU47" s="2">
        <f>LISTAS!E44</f>
        <v>0</v>
      </c>
      <c r="AV47" s="2">
        <f>LISTAS!F44</f>
        <v>0</v>
      </c>
      <c r="AW47" s="2">
        <f>LISTAS!G44</f>
        <v>0</v>
      </c>
      <c r="AX47" s="2">
        <f>LISTAS!K44</f>
        <v>0</v>
      </c>
      <c r="AY47" s="2">
        <f>LISTAS!L44</f>
        <v>0</v>
      </c>
      <c r="AZ47" s="2">
        <f>LISTAS!M44</f>
        <v>0</v>
      </c>
      <c r="BA47" s="2">
        <f>LISTAS!O44</f>
        <v>0</v>
      </c>
      <c r="BB47" s="2">
        <f>LISTAS!P44</f>
        <v>0</v>
      </c>
      <c r="BC47" s="2">
        <f>LISTAS!Q44</f>
        <v>0</v>
      </c>
      <c r="BD47" s="2">
        <f>LISTAS!S44</f>
        <v>0</v>
      </c>
      <c r="BE47" s="2">
        <f>LISTAS!T44</f>
        <v>0</v>
      </c>
      <c r="BF47" s="2">
        <f>LISTAS!V44</f>
        <v>0</v>
      </c>
      <c r="BG47" s="127">
        <f t="shared" si="22"/>
        <v>0</v>
      </c>
      <c r="BH47" s="127">
        <f t="shared" si="56"/>
        <v>0</v>
      </c>
      <c r="BI47" s="128">
        <f t="shared" si="39"/>
        <v>0</v>
      </c>
      <c r="BJ47" s="128">
        <f t="shared" si="40"/>
        <v>0</v>
      </c>
      <c r="BK47" s="128">
        <f t="shared" si="41"/>
        <v>0</v>
      </c>
      <c r="BL47" s="128">
        <f t="shared" si="42"/>
        <v>0</v>
      </c>
      <c r="BM47" s="128">
        <f t="shared" si="43"/>
        <v>0</v>
      </c>
      <c r="BN47" s="128">
        <f t="shared" si="44"/>
        <v>0</v>
      </c>
      <c r="BO47" s="128">
        <f t="shared" si="45"/>
        <v>0</v>
      </c>
      <c r="BP47" s="128">
        <f t="shared" si="46"/>
        <v>0</v>
      </c>
      <c r="BQ47" s="128">
        <f t="shared" si="47"/>
        <v>0</v>
      </c>
      <c r="BR47" s="128">
        <f t="shared" si="48"/>
        <v>0</v>
      </c>
      <c r="BS47" s="128">
        <f t="shared" si="49"/>
        <v>0</v>
      </c>
      <c r="BT47" s="128">
        <f t="shared" si="50"/>
        <v>0</v>
      </c>
      <c r="BU47" s="128">
        <f t="shared" si="51"/>
        <v>0</v>
      </c>
      <c r="BV47" s="129">
        <f t="shared" si="36"/>
        <v>0</v>
      </c>
      <c r="BW47" s="127">
        <f t="shared" si="57"/>
        <v>0</v>
      </c>
    </row>
    <row r="48" spans="1:76" ht="25.5" x14ac:dyDescent="0.25">
      <c r="A48" s="11"/>
      <c r="B48" s="72" t="s">
        <v>74</v>
      </c>
      <c r="C48" s="14" t="s">
        <v>75</v>
      </c>
      <c r="D48" s="73">
        <v>36</v>
      </c>
      <c r="E48" s="74" t="s">
        <v>121</v>
      </c>
      <c r="F48" s="14" t="s">
        <v>116</v>
      </c>
      <c r="G48" s="75" t="s">
        <v>119</v>
      </c>
      <c r="H48" s="15">
        <v>824208</v>
      </c>
      <c r="I48" s="125">
        <v>850824</v>
      </c>
      <c r="J48" s="61"/>
      <c r="K48" s="61"/>
      <c r="L48" s="61"/>
      <c r="M48" s="82"/>
      <c r="N48" s="61"/>
      <c r="O48" s="61"/>
      <c r="P48" s="61"/>
      <c r="Q48" s="82">
        <f>LISTAS!C45</f>
        <v>0</v>
      </c>
      <c r="R48" s="82">
        <f>SUM(J48:Q48)</f>
        <v>0</v>
      </c>
      <c r="S48" s="124">
        <f t="shared" si="18"/>
        <v>0</v>
      </c>
      <c r="T48" s="124">
        <f t="shared" si="19"/>
        <v>0</v>
      </c>
      <c r="U48" s="124">
        <f t="shared" si="20"/>
        <v>0</v>
      </c>
      <c r="V48" s="125">
        <f t="shared" si="21"/>
        <v>0</v>
      </c>
      <c r="W48" s="2"/>
      <c r="X48" s="2"/>
      <c r="Y48" s="2"/>
      <c r="Z48" s="2"/>
      <c r="AA48" s="2"/>
      <c r="AB48" s="2"/>
      <c r="AC48" s="1">
        <f t="shared" si="52"/>
        <v>0</v>
      </c>
      <c r="AD48" s="1">
        <f t="shared" si="53"/>
        <v>0</v>
      </c>
      <c r="AE48" s="2">
        <f>LISTAS!D45</f>
        <v>0</v>
      </c>
      <c r="AF48" s="2">
        <f>LISTAS!E45</f>
        <v>0</v>
      </c>
      <c r="AG48" s="2">
        <f>LISTAS!F45</f>
        <v>0</v>
      </c>
      <c r="AH48" s="2">
        <f>LISTAS!G45</f>
        <v>0</v>
      </c>
      <c r="AI48" s="2">
        <f>LISTAS!J45</f>
        <v>0</v>
      </c>
      <c r="AJ48" s="2">
        <f>LISTAS!L45</f>
        <v>0</v>
      </c>
      <c r="AK48" s="2">
        <f>LISTAS!M45</f>
        <v>0</v>
      </c>
      <c r="AL48" s="2">
        <f>LISTAS!O45</f>
        <v>0</v>
      </c>
      <c r="AM48" s="2">
        <f>LISTAS!P45</f>
        <v>0</v>
      </c>
      <c r="AN48" s="2">
        <f>LISTAS!Q45</f>
        <v>0</v>
      </c>
      <c r="AO48" s="2">
        <f>LISTAS!S45</f>
        <v>0</v>
      </c>
      <c r="AP48" s="2">
        <f>LISTAS!T45</f>
        <v>0</v>
      </c>
      <c r="AQ48" s="2">
        <f>LISTAS!V45</f>
        <v>0</v>
      </c>
      <c r="AR48" s="1">
        <f t="shared" si="54"/>
        <v>0</v>
      </c>
      <c r="AS48" s="1">
        <f t="shared" si="54"/>
        <v>0</v>
      </c>
      <c r="AT48" s="2">
        <f>LISTAS!D45</f>
        <v>0</v>
      </c>
      <c r="AU48" s="2">
        <f>LISTAS!E45</f>
        <v>0</v>
      </c>
      <c r="AV48" s="2">
        <f>LISTAS!F45</f>
        <v>0</v>
      </c>
      <c r="AW48" s="2">
        <f>LISTAS!G45</f>
        <v>0</v>
      </c>
      <c r="AX48" s="2">
        <f>LISTAS!K45</f>
        <v>0</v>
      </c>
      <c r="AY48" s="2">
        <f>LISTAS!L45</f>
        <v>0</v>
      </c>
      <c r="AZ48" s="2">
        <f>LISTAS!M45</f>
        <v>0</v>
      </c>
      <c r="BA48" s="2">
        <f>LISTAS!O45</f>
        <v>0</v>
      </c>
      <c r="BB48" s="2">
        <f>LISTAS!P45</f>
        <v>0</v>
      </c>
      <c r="BC48" s="2">
        <f>LISTAS!Q45</f>
        <v>0</v>
      </c>
      <c r="BD48" s="2">
        <f>LISTAS!S45</f>
        <v>0</v>
      </c>
      <c r="BE48" s="2">
        <f>LISTAS!T45</f>
        <v>0</v>
      </c>
      <c r="BF48" s="2">
        <f>LISTAS!V45</f>
        <v>0</v>
      </c>
      <c r="BG48" s="127">
        <f t="shared" si="22"/>
        <v>0</v>
      </c>
      <c r="BH48" s="127">
        <f t="shared" ref="BH48:BH49" si="58">SUM(AU48:BG48)</f>
        <v>0</v>
      </c>
      <c r="BI48" s="128">
        <f t="shared" si="39"/>
        <v>0</v>
      </c>
      <c r="BJ48" s="128">
        <f t="shared" si="40"/>
        <v>0</v>
      </c>
      <c r="BK48" s="128">
        <f t="shared" si="41"/>
        <v>0</v>
      </c>
      <c r="BL48" s="128">
        <f t="shared" si="42"/>
        <v>0</v>
      </c>
      <c r="BM48" s="128">
        <f t="shared" si="43"/>
        <v>0</v>
      </c>
      <c r="BN48" s="128">
        <f t="shared" si="44"/>
        <v>0</v>
      </c>
      <c r="BO48" s="128">
        <f t="shared" si="45"/>
        <v>0</v>
      </c>
      <c r="BP48" s="128">
        <f t="shared" si="46"/>
        <v>0</v>
      </c>
      <c r="BQ48" s="128">
        <f t="shared" si="47"/>
        <v>0</v>
      </c>
      <c r="BR48" s="128">
        <f t="shared" si="48"/>
        <v>0</v>
      </c>
      <c r="BS48" s="128">
        <f t="shared" si="49"/>
        <v>0</v>
      </c>
      <c r="BT48" s="128">
        <f t="shared" si="50"/>
        <v>0</v>
      </c>
      <c r="BU48" s="128">
        <f t="shared" si="51"/>
        <v>0</v>
      </c>
      <c r="BV48" s="129">
        <f t="shared" si="36"/>
        <v>0</v>
      </c>
      <c r="BW48" s="127">
        <f t="shared" si="57"/>
        <v>0</v>
      </c>
      <c r="BX48" s="36"/>
    </row>
    <row r="49" spans="1:76" ht="25.5" x14ac:dyDescent="0.25">
      <c r="A49" s="11"/>
      <c r="B49" s="72" t="s">
        <v>74</v>
      </c>
      <c r="C49" s="14" t="s">
        <v>75</v>
      </c>
      <c r="D49" s="73">
        <v>37</v>
      </c>
      <c r="E49" s="74" t="s">
        <v>122</v>
      </c>
      <c r="F49" s="14" t="s">
        <v>77</v>
      </c>
      <c r="G49" s="75" t="s">
        <v>119</v>
      </c>
      <c r="H49" s="15">
        <v>68086720</v>
      </c>
      <c r="I49" s="125">
        <v>70285760</v>
      </c>
      <c r="J49" s="61"/>
      <c r="K49" s="61"/>
      <c r="L49" s="61"/>
      <c r="M49" s="82"/>
      <c r="N49" s="61"/>
      <c r="O49" s="61"/>
      <c r="P49" s="82">
        <f>LISTAS!C46</f>
        <v>4</v>
      </c>
      <c r="Q49" s="82"/>
      <c r="R49" s="82">
        <f t="shared" si="17"/>
        <v>4</v>
      </c>
      <c r="S49" s="124">
        <f t="shared" si="18"/>
        <v>131579718.20722508</v>
      </c>
      <c r="T49" s="124">
        <f t="shared" si="19"/>
        <v>274503820.76090795</v>
      </c>
      <c r="U49" s="124">
        <f t="shared" si="20"/>
        <v>146766233.95094013</v>
      </c>
      <c r="V49" s="125">
        <f t="shared" si="21"/>
        <v>552849772.9190731</v>
      </c>
      <c r="W49" s="2"/>
      <c r="X49" s="2"/>
      <c r="Y49" s="2"/>
      <c r="Z49" s="2"/>
      <c r="AA49" s="2"/>
      <c r="AB49" s="2"/>
      <c r="AC49" s="1">
        <f t="shared" si="52"/>
        <v>0</v>
      </c>
      <c r="AD49" s="1">
        <f t="shared" si="53"/>
        <v>0</v>
      </c>
      <c r="AR49" s="1">
        <f t="shared" ref="AR49" si="59">SUM(AE49:AJ49)</f>
        <v>0</v>
      </c>
      <c r="AS49" s="1">
        <f t="shared" ref="AS49" si="60">SUM(AF49:AK49)</f>
        <v>0</v>
      </c>
      <c r="AT49" s="2">
        <f>LISTAS!D46</f>
        <v>0.57999999999999996</v>
      </c>
      <c r="AU49" s="2">
        <f>LISTAS!E46</f>
        <v>0.252</v>
      </c>
      <c r="AV49" s="2">
        <f>LISTAS!F46</f>
        <v>0.60087999999999997</v>
      </c>
      <c r="AW49" s="2">
        <f>LISTAS!G46</f>
        <v>0.98804347826079997</v>
      </c>
      <c r="AX49" s="2">
        <f>LISTAS!J46</f>
        <v>1</v>
      </c>
      <c r="AY49" s="2">
        <f>LISTAS!L46</f>
        <v>0.3</v>
      </c>
      <c r="AZ49" s="2">
        <f>LISTAS!M46</f>
        <v>0.8263208934498254</v>
      </c>
      <c r="BA49" s="2">
        <f>LISTAS!O46</f>
        <v>0</v>
      </c>
      <c r="BB49" s="2">
        <f>LISTAS!P46</f>
        <v>0.27421041672674185</v>
      </c>
      <c r="BC49" s="2">
        <f>LISTAS!Q46</f>
        <v>0.8521104767230836</v>
      </c>
      <c r="BD49" s="2">
        <f>LISTAS!S46</f>
        <v>0.16450567012521272</v>
      </c>
      <c r="BE49" s="2">
        <f>LISTAS!T46</f>
        <v>0.96181522332461267</v>
      </c>
      <c r="BF49" s="2">
        <f>LISTAS!V46</f>
        <v>1.1263208934498254</v>
      </c>
      <c r="BG49" s="127">
        <f t="shared" ref="BG49" si="61">SUM(AT49:BF49)</f>
        <v>7.9262070520601018</v>
      </c>
      <c r="BH49" s="127">
        <f t="shared" si="58"/>
        <v>15.272414104120204</v>
      </c>
      <c r="BI49" s="128">
        <f t="shared" si="39"/>
        <v>0.57999999999999996</v>
      </c>
      <c r="BJ49" s="128">
        <f t="shared" si="40"/>
        <v>0.252</v>
      </c>
      <c r="BK49" s="128">
        <f t="shared" si="41"/>
        <v>0.60087999999999997</v>
      </c>
      <c r="BL49" s="128">
        <f t="shared" si="42"/>
        <v>0.98804347826079997</v>
      </c>
      <c r="BM49" s="128">
        <f t="shared" si="43"/>
        <v>1</v>
      </c>
      <c r="BN49" s="128">
        <f t="shared" si="44"/>
        <v>0.3</v>
      </c>
      <c r="BO49" s="128">
        <f t="shared" si="45"/>
        <v>0.8263208934498254</v>
      </c>
      <c r="BP49" s="128">
        <f t="shared" si="46"/>
        <v>0</v>
      </c>
      <c r="BQ49" s="128">
        <f t="shared" si="47"/>
        <v>0.27421041672674185</v>
      </c>
      <c r="BR49" s="128">
        <f t="shared" si="48"/>
        <v>0.8521104767230836</v>
      </c>
      <c r="BS49" s="128">
        <f t="shared" si="49"/>
        <v>0.16450567012521272</v>
      </c>
      <c r="BT49" s="128">
        <f t="shared" si="50"/>
        <v>0.96181522332461267</v>
      </c>
      <c r="BU49" s="128">
        <f t="shared" si="51"/>
        <v>1.1263208934498254</v>
      </c>
      <c r="BV49" s="129">
        <f t="shared" si="36"/>
        <v>3.7209234782607998</v>
      </c>
      <c r="BW49" s="127">
        <f t="shared" si="57"/>
        <v>-0.27907652173920017</v>
      </c>
      <c r="BX49" s="36"/>
    </row>
    <row r="50" spans="1:76" ht="25.5" x14ac:dyDescent="0.25">
      <c r="A50" s="11"/>
      <c r="B50" s="72" t="s">
        <v>74</v>
      </c>
      <c r="C50" s="14" t="s">
        <v>75</v>
      </c>
      <c r="D50" s="73">
        <v>38</v>
      </c>
      <c r="E50" s="74" t="s">
        <v>123</v>
      </c>
      <c r="F50" s="14" t="s">
        <v>77</v>
      </c>
      <c r="G50" s="75" t="s">
        <v>119</v>
      </c>
      <c r="H50" s="15">
        <v>30818240</v>
      </c>
      <c r="I50" s="125">
        <v>31813600</v>
      </c>
      <c r="J50" s="61"/>
      <c r="K50" s="61"/>
      <c r="L50" s="61"/>
      <c r="M50" s="82"/>
      <c r="N50" s="61"/>
      <c r="O50" s="61"/>
      <c r="P50" s="82">
        <f>LISTAS!C47</f>
        <v>0</v>
      </c>
      <c r="Q50" s="16"/>
      <c r="R50" s="82">
        <f t="shared" si="17"/>
        <v>0</v>
      </c>
      <c r="S50" s="124">
        <f t="shared" si="18"/>
        <v>0</v>
      </c>
      <c r="T50" s="124">
        <f t="shared" si="19"/>
        <v>0</v>
      </c>
      <c r="U50" s="124">
        <f t="shared" si="20"/>
        <v>0</v>
      </c>
      <c r="V50" s="125">
        <f t="shared" si="21"/>
        <v>0</v>
      </c>
      <c r="W50" s="2"/>
      <c r="X50" s="2"/>
      <c r="Y50" s="2"/>
      <c r="Z50" s="2"/>
      <c r="AA50" s="2"/>
      <c r="AB50" s="2"/>
      <c r="AC50" s="1">
        <f t="shared" si="52"/>
        <v>0</v>
      </c>
      <c r="AD50" s="1">
        <f t="shared" si="53"/>
        <v>0</v>
      </c>
      <c r="AE50" s="2">
        <f>LISTAS!D47</f>
        <v>0</v>
      </c>
      <c r="AF50" s="2">
        <f>LISTAS!E47</f>
        <v>0</v>
      </c>
      <c r="AG50" s="2">
        <f>LISTAS!F47</f>
        <v>0</v>
      </c>
      <c r="AH50" s="2">
        <f>LISTAS!G47</f>
        <v>0</v>
      </c>
      <c r="AI50" s="2">
        <f>LISTAS!J47</f>
        <v>0</v>
      </c>
      <c r="AJ50" s="2">
        <f>LISTAS!L47</f>
        <v>0</v>
      </c>
      <c r="AK50" s="2">
        <f>LISTAS!M47</f>
        <v>0</v>
      </c>
      <c r="AL50" s="2">
        <f>LISTAS!O47</f>
        <v>0</v>
      </c>
      <c r="AM50" s="2">
        <f>LISTAS!P47</f>
        <v>0</v>
      </c>
      <c r="AN50" s="2">
        <f>LISTAS!Q47</f>
        <v>0</v>
      </c>
      <c r="AO50" s="2">
        <f>LISTAS!S47</f>
        <v>0</v>
      </c>
      <c r="AP50" s="2">
        <f>LISTAS!T47</f>
        <v>0</v>
      </c>
      <c r="AQ50" s="2">
        <f>LISTAS!V47</f>
        <v>0</v>
      </c>
      <c r="AR50" s="1">
        <f t="shared" si="54"/>
        <v>0</v>
      </c>
      <c r="AS50" s="1">
        <f t="shared" si="55"/>
        <v>0</v>
      </c>
      <c r="AT50" s="2"/>
      <c r="AU50" s="2"/>
      <c r="AV50" s="2"/>
      <c r="AW50" s="2"/>
      <c r="AX50" s="2"/>
      <c r="AY50" s="2"/>
      <c r="AZ50" s="2"/>
      <c r="BA50" s="2"/>
      <c r="BB50" s="2"/>
      <c r="BC50" s="2"/>
      <c r="BD50" s="2"/>
      <c r="BE50" s="2"/>
      <c r="BF50" s="2"/>
      <c r="BG50" s="127">
        <f t="shared" si="22"/>
        <v>0</v>
      </c>
      <c r="BH50" s="127">
        <f t="shared" si="56"/>
        <v>0</v>
      </c>
      <c r="BI50" s="128">
        <f t="shared" si="23"/>
        <v>0</v>
      </c>
      <c r="BJ50" s="128">
        <f t="shared" si="24"/>
        <v>0</v>
      </c>
      <c r="BK50" s="128">
        <f t="shared" si="25"/>
        <v>0</v>
      </c>
      <c r="BL50" s="128">
        <f t="shared" si="26"/>
        <v>0</v>
      </c>
      <c r="BM50" s="128">
        <f t="shared" si="27"/>
        <v>0</v>
      </c>
      <c r="BN50" s="128">
        <f t="shared" si="28"/>
        <v>0</v>
      </c>
      <c r="BO50" s="128">
        <f t="shared" si="29"/>
        <v>0</v>
      </c>
      <c r="BP50" s="128">
        <f t="shared" si="30"/>
        <v>0</v>
      </c>
      <c r="BQ50" s="128">
        <f t="shared" si="31"/>
        <v>0</v>
      </c>
      <c r="BR50" s="128">
        <f t="shared" si="32"/>
        <v>0</v>
      </c>
      <c r="BS50" s="128">
        <f t="shared" si="33"/>
        <v>0</v>
      </c>
      <c r="BT50" s="128">
        <f t="shared" si="34"/>
        <v>0</v>
      </c>
      <c r="BU50" s="128">
        <f t="shared" si="35"/>
        <v>0</v>
      </c>
      <c r="BV50" s="129">
        <f t="shared" si="36"/>
        <v>0</v>
      </c>
      <c r="BW50" s="127">
        <f t="shared" si="57"/>
        <v>0</v>
      </c>
      <c r="BX50" s="36"/>
    </row>
    <row r="51" spans="1:76" ht="25.5" x14ac:dyDescent="0.25">
      <c r="A51" s="11"/>
      <c r="B51" s="72" t="s">
        <v>74</v>
      </c>
      <c r="C51" s="14" t="s">
        <v>75</v>
      </c>
      <c r="D51" s="73">
        <v>39</v>
      </c>
      <c r="E51" s="74" t="s">
        <v>124</v>
      </c>
      <c r="F51" s="14" t="s">
        <v>77</v>
      </c>
      <c r="G51" s="75" t="s">
        <v>119</v>
      </c>
      <c r="H51" s="15">
        <v>7167040</v>
      </c>
      <c r="I51" s="125">
        <v>7398560</v>
      </c>
      <c r="J51" s="61"/>
      <c r="K51" s="61"/>
      <c r="L51" s="61"/>
      <c r="M51" s="82"/>
      <c r="N51" s="61"/>
      <c r="O51" s="61"/>
      <c r="P51" s="82">
        <f>LISTAS!C48</f>
        <v>0</v>
      </c>
      <c r="Q51" s="82"/>
      <c r="R51" s="82">
        <f>LISTAS!F48</f>
        <v>0</v>
      </c>
      <c r="S51" s="124">
        <f t="shared" si="18"/>
        <v>0</v>
      </c>
      <c r="T51" s="124">
        <f t="shared" si="19"/>
        <v>0</v>
      </c>
      <c r="U51" s="124">
        <f t="shared" si="20"/>
        <v>0</v>
      </c>
      <c r="V51" s="125">
        <f t="shared" si="21"/>
        <v>0</v>
      </c>
      <c r="W51" s="2"/>
      <c r="X51" s="2"/>
      <c r="Y51" s="2"/>
      <c r="Z51" s="2"/>
      <c r="AA51" s="2"/>
      <c r="AB51" s="2"/>
      <c r="AC51" s="1">
        <f t="shared" si="52"/>
        <v>0</v>
      </c>
      <c r="AD51" s="1">
        <f t="shared" si="53"/>
        <v>0</v>
      </c>
      <c r="AE51" s="2">
        <f>LISTAS!D48</f>
        <v>0</v>
      </c>
      <c r="AF51" s="2">
        <f>LISTAS!E48</f>
        <v>0</v>
      </c>
      <c r="AG51" s="2">
        <f>LISTAS!F48</f>
        <v>0</v>
      </c>
      <c r="AH51" s="2">
        <f>LISTAS!G48</f>
        <v>0</v>
      </c>
      <c r="AI51" s="2">
        <f>LISTAS!J48</f>
        <v>0</v>
      </c>
      <c r="AJ51" s="2">
        <f>LISTAS!L48</f>
        <v>0</v>
      </c>
      <c r="AK51" s="2">
        <f>LISTAS!M48</f>
        <v>0</v>
      </c>
      <c r="AL51" s="2">
        <f>LISTAS!O48</f>
        <v>0</v>
      </c>
      <c r="AM51" s="2">
        <f>LISTAS!P48</f>
        <v>0</v>
      </c>
      <c r="AN51" s="2">
        <f>LISTAS!Q48</f>
        <v>0</v>
      </c>
      <c r="AO51" s="2">
        <f>LISTAS!S48</f>
        <v>0</v>
      </c>
      <c r="AP51" s="2">
        <f>LISTAS!T48</f>
        <v>0</v>
      </c>
      <c r="AQ51" s="2">
        <f>LISTAS!V48</f>
        <v>0</v>
      </c>
      <c r="AR51" s="1">
        <f t="shared" si="54"/>
        <v>0</v>
      </c>
      <c r="AS51" s="1">
        <f t="shared" si="55"/>
        <v>0</v>
      </c>
      <c r="AT51" s="82"/>
      <c r="AU51" s="82"/>
      <c r="AV51" s="82"/>
      <c r="AW51" s="82"/>
      <c r="AX51" s="82"/>
      <c r="AY51" s="82"/>
      <c r="AZ51" s="82"/>
      <c r="BA51" s="82"/>
      <c r="BB51" s="82"/>
      <c r="BC51" s="82"/>
      <c r="BD51" s="82"/>
      <c r="BE51" s="82"/>
      <c r="BF51" s="82"/>
      <c r="BG51" s="127">
        <f t="shared" si="22"/>
        <v>0</v>
      </c>
      <c r="BH51" s="127">
        <f t="shared" si="56"/>
        <v>0</v>
      </c>
      <c r="BI51" s="128">
        <f t="shared" si="23"/>
        <v>0</v>
      </c>
      <c r="BJ51" s="128">
        <f t="shared" si="24"/>
        <v>0</v>
      </c>
      <c r="BK51" s="128">
        <f t="shared" si="25"/>
        <v>0</v>
      </c>
      <c r="BL51" s="128">
        <f t="shared" si="26"/>
        <v>0</v>
      </c>
      <c r="BM51" s="128">
        <f t="shared" si="27"/>
        <v>0</v>
      </c>
      <c r="BN51" s="128">
        <f t="shared" si="28"/>
        <v>0</v>
      </c>
      <c r="BO51" s="128">
        <f t="shared" si="29"/>
        <v>0</v>
      </c>
      <c r="BP51" s="128">
        <f t="shared" si="30"/>
        <v>0</v>
      </c>
      <c r="BQ51" s="128">
        <f t="shared" si="31"/>
        <v>0</v>
      </c>
      <c r="BR51" s="128">
        <f t="shared" si="32"/>
        <v>0</v>
      </c>
      <c r="BS51" s="128">
        <f t="shared" si="33"/>
        <v>0</v>
      </c>
      <c r="BT51" s="128">
        <f t="shared" si="34"/>
        <v>0</v>
      </c>
      <c r="BU51" s="128">
        <f t="shared" si="35"/>
        <v>0</v>
      </c>
      <c r="BV51" s="129">
        <f t="shared" si="36"/>
        <v>0</v>
      </c>
      <c r="BW51" s="127">
        <f t="shared" si="57"/>
        <v>0</v>
      </c>
      <c r="BX51" s="36"/>
    </row>
    <row r="52" spans="1:76" ht="38.25" x14ac:dyDescent="0.25">
      <c r="A52" s="11"/>
      <c r="B52" s="72" t="s">
        <v>74</v>
      </c>
      <c r="C52" s="14" t="s">
        <v>75</v>
      </c>
      <c r="D52" s="73">
        <v>40</v>
      </c>
      <c r="E52" s="74" t="s">
        <v>125</v>
      </c>
      <c r="F52" s="14" t="s">
        <v>77</v>
      </c>
      <c r="G52" s="75" t="s">
        <v>119</v>
      </c>
      <c r="H52" s="15">
        <v>13617280</v>
      </c>
      <c r="I52" s="125">
        <v>14056960</v>
      </c>
      <c r="J52" s="61"/>
      <c r="K52" s="61"/>
      <c r="L52" s="61"/>
      <c r="M52" s="82"/>
      <c r="N52" s="61"/>
      <c r="O52" s="61"/>
      <c r="P52" s="61"/>
      <c r="Q52" s="82">
        <f>LISTAS!C49</f>
        <v>0</v>
      </c>
      <c r="R52" s="82">
        <f>SUM(J52:Q52)</f>
        <v>0</v>
      </c>
      <c r="S52" s="124">
        <f t="shared" si="18"/>
        <v>0</v>
      </c>
      <c r="T52" s="124">
        <f t="shared" si="19"/>
        <v>0</v>
      </c>
      <c r="U52" s="124">
        <f t="shared" si="20"/>
        <v>0</v>
      </c>
      <c r="V52" s="125">
        <f t="shared" si="21"/>
        <v>0</v>
      </c>
      <c r="W52" s="2"/>
      <c r="X52" s="2"/>
      <c r="Y52" s="2"/>
      <c r="Z52" s="2"/>
      <c r="AA52" s="2"/>
      <c r="AB52" s="2"/>
      <c r="AC52" s="1">
        <f t="shared" si="52"/>
        <v>0</v>
      </c>
      <c r="AD52" s="1">
        <f t="shared" si="53"/>
        <v>0</v>
      </c>
      <c r="AE52" s="2">
        <f>LISTAS!D49</f>
        <v>0</v>
      </c>
      <c r="AF52" s="2">
        <f>LISTAS!E49</f>
        <v>0</v>
      </c>
      <c r="AG52" s="2">
        <f>LISTAS!F49</f>
        <v>0</v>
      </c>
      <c r="AH52" s="2">
        <f>LISTAS!G49</f>
        <v>0</v>
      </c>
      <c r="AI52" s="2">
        <f>LISTAS!J49</f>
        <v>0</v>
      </c>
      <c r="AJ52" s="2">
        <f>LISTAS!L49</f>
        <v>0</v>
      </c>
      <c r="AK52" s="2">
        <f>LISTAS!M49</f>
        <v>0</v>
      </c>
      <c r="AL52" s="2">
        <f>LISTAS!O49</f>
        <v>0</v>
      </c>
      <c r="AM52" s="2">
        <f>LISTAS!P49</f>
        <v>0</v>
      </c>
      <c r="AN52" s="2">
        <f>LISTAS!Q49</f>
        <v>0</v>
      </c>
      <c r="AO52" s="2">
        <f>LISTAS!S49</f>
        <v>0</v>
      </c>
      <c r="AP52" s="2">
        <f>LISTAS!T49</f>
        <v>0</v>
      </c>
      <c r="AQ52" s="2">
        <f>LISTAS!V49</f>
        <v>0</v>
      </c>
      <c r="AR52" s="1">
        <f t="shared" si="54"/>
        <v>0</v>
      </c>
      <c r="AS52" s="1">
        <f t="shared" si="55"/>
        <v>0</v>
      </c>
      <c r="AT52" s="2">
        <f>LISTAS!D49</f>
        <v>0</v>
      </c>
      <c r="AU52" s="2">
        <f>LISTAS!E49</f>
        <v>0</v>
      </c>
      <c r="AV52" s="2">
        <f>LISTAS!F49</f>
        <v>0</v>
      </c>
      <c r="AW52" s="2">
        <f>LISTAS!G49</f>
        <v>0</v>
      </c>
      <c r="AX52" s="2">
        <f>LISTAS!K49</f>
        <v>0</v>
      </c>
      <c r="AY52" s="2">
        <f>LISTAS!L49</f>
        <v>0</v>
      </c>
      <c r="AZ52" s="2">
        <f>LISTAS!M49</f>
        <v>0</v>
      </c>
      <c r="BA52" s="2">
        <f>LISTAS!O49</f>
        <v>0</v>
      </c>
      <c r="BB52" s="2">
        <f>LISTAS!P49</f>
        <v>0</v>
      </c>
      <c r="BC52" s="2">
        <f>LISTAS!Q49</f>
        <v>0</v>
      </c>
      <c r="BD52" s="2">
        <f>LISTAS!S49</f>
        <v>0</v>
      </c>
      <c r="BE52" s="2">
        <f>LISTAS!T49</f>
        <v>0</v>
      </c>
      <c r="BF52" s="2">
        <f>LISTAS!V49</f>
        <v>0</v>
      </c>
      <c r="BG52" s="127">
        <f t="shared" si="22"/>
        <v>0</v>
      </c>
      <c r="BH52" s="127">
        <f t="shared" si="56"/>
        <v>0</v>
      </c>
      <c r="BI52" s="128">
        <f t="shared" si="23"/>
        <v>0</v>
      </c>
      <c r="BJ52" s="128">
        <f t="shared" si="24"/>
        <v>0</v>
      </c>
      <c r="BK52" s="128">
        <f t="shared" si="25"/>
        <v>0</v>
      </c>
      <c r="BL52" s="128">
        <f t="shared" si="26"/>
        <v>0</v>
      </c>
      <c r="BM52" s="128">
        <f t="shared" si="27"/>
        <v>0</v>
      </c>
      <c r="BN52" s="128">
        <f t="shared" si="28"/>
        <v>0</v>
      </c>
      <c r="BO52" s="128">
        <f t="shared" si="29"/>
        <v>0</v>
      </c>
      <c r="BP52" s="128">
        <f t="shared" si="30"/>
        <v>0</v>
      </c>
      <c r="BQ52" s="128">
        <f t="shared" si="31"/>
        <v>0</v>
      </c>
      <c r="BR52" s="128">
        <f t="shared" si="32"/>
        <v>0</v>
      </c>
      <c r="BS52" s="128">
        <f t="shared" si="33"/>
        <v>0</v>
      </c>
      <c r="BT52" s="128">
        <f t="shared" si="34"/>
        <v>0</v>
      </c>
      <c r="BU52" s="128">
        <f t="shared" si="35"/>
        <v>0</v>
      </c>
      <c r="BV52" s="129">
        <f t="shared" si="36"/>
        <v>0</v>
      </c>
      <c r="BW52" s="127">
        <f t="shared" si="57"/>
        <v>0</v>
      </c>
      <c r="BX52" s="36"/>
    </row>
    <row r="53" spans="1:76" ht="23.25" x14ac:dyDescent="0.25">
      <c r="A53" s="11"/>
      <c r="B53" s="72" t="s">
        <v>74</v>
      </c>
      <c r="C53" s="14" t="s">
        <v>75</v>
      </c>
      <c r="D53" s="73">
        <v>41</v>
      </c>
      <c r="E53" s="74" t="s">
        <v>126</v>
      </c>
      <c r="F53" s="14" t="s">
        <v>77</v>
      </c>
      <c r="G53" s="75" t="s">
        <v>78</v>
      </c>
      <c r="H53" s="15">
        <v>1000000</v>
      </c>
      <c r="I53" s="125">
        <v>1000000</v>
      </c>
      <c r="J53" s="61"/>
      <c r="K53" s="61"/>
      <c r="L53" s="61"/>
      <c r="M53" s="82"/>
      <c r="N53" s="61"/>
      <c r="O53" s="61"/>
      <c r="P53" s="82">
        <f>LISTAS!C50</f>
        <v>20</v>
      </c>
      <c r="Q53" s="16"/>
      <c r="R53" s="82">
        <f t="shared" si="17"/>
        <v>20</v>
      </c>
      <c r="S53" s="124">
        <f t="shared" si="18"/>
        <v>5617283.7169292793</v>
      </c>
      <c r="T53" s="124">
        <f t="shared" si="19"/>
        <v>18112995.15422504</v>
      </c>
      <c r="U53" s="124">
        <f t="shared" si="20"/>
        <v>9269721.1288456786</v>
      </c>
      <c r="V53" s="125">
        <f t="shared" si="21"/>
        <v>33000000</v>
      </c>
      <c r="W53" s="2"/>
      <c r="X53" s="2"/>
      <c r="Y53" s="2"/>
      <c r="Z53" s="2"/>
      <c r="AA53" s="2"/>
      <c r="AB53" s="2"/>
      <c r="AC53" s="1">
        <f t="shared" si="52"/>
        <v>0</v>
      </c>
      <c r="AD53" s="1">
        <f t="shared" si="53"/>
        <v>0</v>
      </c>
      <c r="AE53" s="2">
        <f>LISTAS!D50</f>
        <v>0</v>
      </c>
      <c r="AF53" s="2">
        <f>LISTAS!E50</f>
        <v>0.9</v>
      </c>
      <c r="AG53" s="2">
        <f>LISTAS!F50</f>
        <v>2.1</v>
      </c>
      <c r="AH53" s="2">
        <f>LISTAS!G50</f>
        <v>5</v>
      </c>
      <c r="AI53" s="2">
        <f>LISTAS!J50</f>
        <v>5</v>
      </c>
      <c r="AJ53" s="2">
        <f>LISTAS!L50</f>
        <v>1.5</v>
      </c>
      <c r="AK53" s="2">
        <f>LISTAS!M50</f>
        <v>3.5</v>
      </c>
      <c r="AL53" s="2">
        <f>LISTAS!O50</f>
        <v>0</v>
      </c>
      <c r="AM53" s="2">
        <f>LISTAS!P50</f>
        <v>1.2172837169292783</v>
      </c>
      <c r="AN53" s="2">
        <f>LISTAS!Q50</f>
        <v>3.7827162830707217</v>
      </c>
      <c r="AO53" s="2">
        <f>LISTAS!S50</f>
        <v>0.73027887115432</v>
      </c>
      <c r="AP53" s="2">
        <f>LISTAS!T50</f>
        <v>4.2697211288456796</v>
      </c>
      <c r="AQ53" s="2">
        <f>LISTAS!V50</f>
        <v>5</v>
      </c>
      <c r="AR53" s="1">
        <f t="shared" si="54"/>
        <v>14.5</v>
      </c>
      <c r="AS53" s="1">
        <f t="shared" si="55"/>
        <v>-5.5</v>
      </c>
      <c r="AT53" s="2"/>
      <c r="AU53" s="2"/>
      <c r="AV53" s="2"/>
      <c r="AW53" s="2"/>
      <c r="AX53" s="2"/>
      <c r="AY53" s="2"/>
      <c r="AZ53" s="2"/>
      <c r="BA53" s="2"/>
      <c r="BB53" s="2"/>
      <c r="BC53" s="2"/>
      <c r="BD53" s="2"/>
      <c r="BE53" s="2"/>
      <c r="BF53" s="2"/>
      <c r="BG53" s="127">
        <f t="shared" si="22"/>
        <v>0</v>
      </c>
      <c r="BH53" s="127">
        <f t="shared" si="56"/>
        <v>0</v>
      </c>
      <c r="BI53" s="128">
        <f t="shared" si="23"/>
        <v>0</v>
      </c>
      <c r="BJ53" s="128">
        <f t="shared" si="24"/>
        <v>0.9</v>
      </c>
      <c r="BK53" s="128">
        <f t="shared" si="25"/>
        <v>2.1</v>
      </c>
      <c r="BL53" s="128">
        <f t="shared" si="26"/>
        <v>5</v>
      </c>
      <c r="BM53" s="128">
        <f t="shared" si="27"/>
        <v>5</v>
      </c>
      <c r="BN53" s="128">
        <f t="shared" si="28"/>
        <v>1.5</v>
      </c>
      <c r="BO53" s="128">
        <f t="shared" si="29"/>
        <v>3.5</v>
      </c>
      <c r="BP53" s="128">
        <f t="shared" si="30"/>
        <v>0</v>
      </c>
      <c r="BQ53" s="128">
        <f t="shared" si="31"/>
        <v>1.2172837169292783</v>
      </c>
      <c r="BR53" s="128">
        <f t="shared" si="32"/>
        <v>3.7827162830707217</v>
      </c>
      <c r="BS53" s="128">
        <f t="shared" si="33"/>
        <v>0.73027887115432</v>
      </c>
      <c r="BT53" s="128">
        <f t="shared" si="34"/>
        <v>4.2697211288456796</v>
      </c>
      <c r="BU53" s="128">
        <f t="shared" si="35"/>
        <v>5</v>
      </c>
      <c r="BV53" s="129">
        <f t="shared" si="36"/>
        <v>14.5</v>
      </c>
      <c r="BW53" s="127">
        <f t="shared" si="57"/>
        <v>-5.5</v>
      </c>
      <c r="BX53" s="36"/>
    </row>
    <row r="54" spans="1:76" ht="25.5" x14ac:dyDescent="0.25">
      <c r="A54" s="11"/>
      <c r="B54" s="72" t="s">
        <v>74</v>
      </c>
      <c r="C54" s="14" t="s">
        <v>75</v>
      </c>
      <c r="D54" s="73">
        <v>42</v>
      </c>
      <c r="E54" s="74" t="s">
        <v>127</v>
      </c>
      <c r="F54" s="14" t="s">
        <v>77</v>
      </c>
      <c r="G54" s="75" t="s">
        <v>78</v>
      </c>
      <c r="H54" s="15">
        <v>430032</v>
      </c>
      <c r="I54" s="125">
        <v>443928</v>
      </c>
      <c r="J54" s="61"/>
      <c r="K54" s="61"/>
      <c r="L54" s="61"/>
      <c r="M54" s="82"/>
      <c r="N54" s="61"/>
      <c r="O54" s="61"/>
      <c r="P54" s="82">
        <f>LISTAS!C51</f>
        <v>912</v>
      </c>
      <c r="Q54" s="16"/>
      <c r="R54" s="82">
        <f t="shared" si="17"/>
        <v>912</v>
      </c>
      <c r="S54" s="124">
        <f t="shared" si="18"/>
        <v>61164138.56021253</v>
      </c>
      <c r="T54" s="124">
        <f t="shared" si="19"/>
        <v>281621111.81961453</v>
      </c>
      <c r="U54" s="124">
        <f t="shared" si="20"/>
        <v>121806627.33407167</v>
      </c>
      <c r="V54" s="125">
        <f t="shared" si="21"/>
        <v>464591877.71389878</v>
      </c>
      <c r="W54" s="2"/>
      <c r="X54" s="2"/>
      <c r="Y54" s="2"/>
      <c r="Z54" s="2"/>
      <c r="AA54" s="2"/>
      <c r="AB54" s="2"/>
      <c r="AC54" s="1">
        <f t="shared" si="52"/>
        <v>0</v>
      </c>
      <c r="AD54" s="1">
        <f t="shared" si="53"/>
        <v>0</v>
      </c>
      <c r="AE54" s="2">
        <f>LISTAS!D51</f>
        <v>72</v>
      </c>
      <c r="AF54" s="2">
        <f>LISTAS!E51</f>
        <v>34.200000000000003</v>
      </c>
      <c r="AG54" s="2">
        <f>LISTAS!F51</f>
        <v>79.8</v>
      </c>
      <c r="AH54" s="2">
        <f>LISTAS!G51</f>
        <v>125</v>
      </c>
      <c r="AI54" s="2">
        <f>LISTAS!J51</f>
        <v>148</v>
      </c>
      <c r="AJ54" s="2">
        <f>LISTAS!L51</f>
        <v>148</v>
      </c>
      <c r="AK54" s="2">
        <f>LISTAS!M51</f>
        <v>0</v>
      </c>
      <c r="AL54" s="2">
        <f>LISTAS!O51</f>
        <v>0.39999999999997726</v>
      </c>
      <c r="AM54" s="2">
        <f>LISTAS!P51</f>
        <v>36.031598021106639</v>
      </c>
      <c r="AN54" s="2">
        <f>LISTAS!Q51</f>
        <v>111.56840197889338</v>
      </c>
      <c r="AO54" s="2">
        <f>LISTAS!S51</f>
        <v>21.616254586167873</v>
      </c>
      <c r="AP54" s="2">
        <f>LISTAS!T51</f>
        <v>126.38374541383213</v>
      </c>
      <c r="AQ54" s="2">
        <f>LISTAS!V51</f>
        <v>148</v>
      </c>
      <c r="AR54" s="1">
        <f t="shared" si="54"/>
        <v>607</v>
      </c>
      <c r="AS54" s="1">
        <f t="shared" si="55"/>
        <v>-305</v>
      </c>
      <c r="AT54" s="2"/>
      <c r="AU54" s="2"/>
      <c r="AV54" s="2"/>
      <c r="AW54" s="2"/>
      <c r="AX54" s="2"/>
      <c r="AY54" s="2"/>
      <c r="AZ54" s="2"/>
      <c r="BA54" s="2"/>
      <c r="BB54" s="2"/>
      <c r="BC54" s="2"/>
      <c r="BD54" s="2"/>
      <c r="BE54" s="2"/>
      <c r="BF54" s="2"/>
      <c r="BG54" s="127">
        <f t="shared" si="22"/>
        <v>0</v>
      </c>
      <c r="BH54" s="127">
        <f t="shared" si="56"/>
        <v>0</v>
      </c>
      <c r="BI54" s="128">
        <f t="shared" si="23"/>
        <v>72</v>
      </c>
      <c r="BJ54" s="128">
        <f t="shared" si="24"/>
        <v>34.200000000000003</v>
      </c>
      <c r="BK54" s="128">
        <f t="shared" si="25"/>
        <v>79.8</v>
      </c>
      <c r="BL54" s="128">
        <f t="shared" si="26"/>
        <v>125</v>
      </c>
      <c r="BM54" s="128">
        <f t="shared" si="27"/>
        <v>148</v>
      </c>
      <c r="BN54" s="128">
        <f t="shared" si="28"/>
        <v>148</v>
      </c>
      <c r="BO54" s="128">
        <f t="shared" si="29"/>
        <v>0</v>
      </c>
      <c r="BP54" s="128">
        <f t="shared" si="30"/>
        <v>0.39999999999997726</v>
      </c>
      <c r="BQ54" s="128">
        <f t="shared" si="31"/>
        <v>36.031598021106639</v>
      </c>
      <c r="BR54" s="128">
        <f t="shared" si="32"/>
        <v>111.56840197889338</v>
      </c>
      <c r="BS54" s="128">
        <f t="shared" si="33"/>
        <v>21.616254586167873</v>
      </c>
      <c r="BT54" s="128">
        <f t="shared" si="34"/>
        <v>126.38374541383213</v>
      </c>
      <c r="BU54" s="128">
        <f t="shared" si="35"/>
        <v>148</v>
      </c>
      <c r="BV54" s="129">
        <f t="shared" si="36"/>
        <v>607</v>
      </c>
      <c r="BW54" s="127">
        <f t="shared" si="57"/>
        <v>-305</v>
      </c>
      <c r="BX54" s="36"/>
    </row>
    <row r="55" spans="1:76" ht="23.25" x14ac:dyDescent="0.25">
      <c r="A55" s="11"/>
      <c r="B55" s="72" t="s">
        <v>74</v>
      </c>
      <c r="C55" s="14" t="s">
        <v>75</v>
      </c>
      <c r="D55" s="73">
        <v>43</v>
      </c>
      <c r="E55" s="74" t="s">
        <v>128</v>
      </c>
      <c r="F55" s="14" t="s">
        <v>77</v>
      </c>
      <c r="G55" s="75" t="s">
        <v>78</v>
      </c>
      <c r="H55" s="15">
        <v>1226760</v>
      </c>
      <c r="I55" s="125">
        <v>1266384</v>
      </c>
      <c r="J55" s="61"/>
      <c r="K55" s="61"/>
      <c r="L55" s="61"/>
      <c r="M55" s="82"/>
      <c r="N55" s="61"/>
      <c r="O55" s="61"/>
      <c r="P55" s="82">
        <f>LISTAS!C52</f>
        <v>52</v>
      </c>
      <c r="Q55" s="16"/>
      <c r="R55" s="82">
        <f t="shared" si="17"/>
        <v>52</v>
      </c>
      <c r="S55" s="124">
        <f t="shared" si="18"/>
        <v>10731271.956128258</v>
      </c>
      <c r="T55" s="124">
        <f t="shared" si="19"/>
        <v>42323556.568621002</v>
      </c>
      <c r="U55" s="124">
        <f t="shared" si="20"/>
        <v>18782442.435251374</v>
      </c>
      <c r="V55" s="125">
        <f t="shared" si="21"/>
        <v>71837270.960000634</v>
      </c>
      <c r="W55" s="2"/>
      <c r="X55" s="2"/>
      <c r="Y55" s="2"/>
      <c r="Z55" s="2"/>
      <c r="AA55" s="2"/>
      <c r="AB55" s="2"/>
      <c r="AC55" s="1">
        <f t="shared" si="52"/>
        <v>0</v>
      </c>
      <c r="AD55" s="1">
        <f t="shared" si="53"/>
        <v>0</v>
      </c>
      <c r="AE55" s="2">
        <f>LISTAS!D52</f>
        <v>5</v>
      </c>
      <c r="AF55" s="2">
        <f>LISTAS!E52</f>
        <v>1.8</v>
      </c>
      <c r="AG55" s="2">
        <f>LISTAS!F52</f>
        <v>4.2</v>
      </c>
      <c r="AH55" s="2">
        <f>LISTAS!G52</f>
        <v>6</v>
      </c>
      <c r="AI55" s="2">
        <f>LISTAS!J52</f>
        <v>8</v>
      </c>
      <c r="AJ55" s="2">
        <f>LISTAS!L52</f>
        <v>8</v>
      </c>
      <c r="AK55" s="2">
        <f>LISTAS!M52</f>
        <v>0</v>
      </c>
      <c r="AL55" s="2">
        <f>LISTAS!O52</f>
        <v>0.90000000000000036</v>
      </c>
      <c r="AM55" s="2">
        <f>LISTAS!P52</f>
        <v>1.9476539470868452</v>
      </c>
      <c r="AN55" s="2">
        <f>LISTAS!Q52</f>
        <v>5.1523460529131544</v>
      </c>
      <c r="AO55" s="2">
        <f>LISTAS!S52</f>
        <v>1.168446193846912</v>
      </c>
      <c r="AP55" s="2">
        <f>LISTAS!T52</f>
        <v>6.8315538061530878</v>
      </c>
      <c r="AQ55" s="2">
        <f>LISTAS!V52</f>
        <v>8</v>
      </c>
      <c r="AR55" s="1">
        <f t="shared" si="54"/>
        <v>33</v>
      </c>
      <c r="AS55" s="1">
        <f t="shared" si="55"/>
        <v>-19</v>
      </c>
      <c r="AT55" s="2"/>
      <c r="AU55" s="2"/>
      <c r="AV55" s="2"/>
      <c r="AW55" s="2"/>
      <c r="AX55" s="2"/>
      <c r="AY55" s="2"/>
      <c r="AZ55" s="2"/>
      <c r="BA55" s="2"/>
      <c r="BB55" s="2"/>
      <c r="BC55" s="2"/>
      <c r="BD55" s="2"/>
      <c r="BE55" s="2"/>
      <c r="BF55" s="2"/>
      <c r="BG55" s="127">
        <f t="shared" si="22"/>
        <v>0</v>
      </c>
      <c r="BH55" s="127">
        <f t="shared" si="56"/>
        <v>0</v>
      </c>
      <c r="BI55" s="128">
        <f t="shared" si="23"/>
        <v>5</v>
      </c>
      <c r="BJ55" s="128">
        <f t="shared" si="24"/>
        <v>1.8</v>
      </c>
      <c r="BK55" s="128">
        <f t="shared" si="25"/>
        <v>4.2</v>
      </c>
      <c r="BL55" s="128">
        <f t="shared" si="26"/>
        <v>6</v>
      </c>
      <c r="BM55" s="128">
        <f t="shared" si="27"/>
        <v>8</v>
      </c>
      <c r="BN55" s="128">
        <f t="shared" si="28"/>
        <v>8</v>
      </c>
      <c r="BO55" s="128">
        <f t="shared" si="29"/>
        <v>0</v>
      </c>
      <c r="BP55" s="128">
        <f t="shared" si="30"/>
        <v>0.90000000000000036</v>
      </c>
      <c r="BQ55" s="128">
        <f t="shared" si="31"/>
        <v>1.9476539470868452</v>
      </c>
      <c r="BR55" s="128">
        <f t="shared" si="32"/>
        <v>5.1523460529131544</v>
      </c>
      <c r="BS55" s="128">
        <f t="shared" si="33"/>
        <v>1.168446193846912</v>
      </c>
      <c r="BT55" s="128">
        <f t="shared" si="34"/>
        <v>6.8315538061530878</v>
      </c>
      <c r="BU55" s="128">
        <f t="shared" si="35"/>
        <v>8</v>
      </c>
      <c r="BV55" s="129">
        <f t="shared" si="36"/>
        <v>33</v>
      </c>
      <c r="BW55" s="127">
        <f t="shared" si="57"/>
        <v>-19</v>
      </c>
      <c r="BX55" s="36"/>
    </row>
    <row r="56" spans="1:76" ht="25.5" x14ac:dyDescent="0.25">
      <c r="A56" s="11"/>
      <c r="B56" s="72" t="s">
        <v>74</v>
      </c>
      <c r="C56" s="14" t="s">
        <v>75</v>
      </c>
      <c r="D56" s="73">
        <v>44</v>
      </c>
      <c r="E56" s="74" t="s">
        <v>129</v>
      </c>
      <c r="F56" s="14" t="s">
        <v>77</v>
      </c>
      <c r="G56" s="75" t="s">
        <v>78</v>
      </c>
      <c r="H56" s="15">
        <v>698784</v>
      </c>
      <c r="I56" s="125">
        <v>721344</v>
      </c>
      <c r="J56" s="61"/>
      <c r="K56" s="61"/>
      <c r="L56" s="61"/>
      <c r="M56" s="82"/>
      <c r="N56" s="61"/>
      <c r="O56" s="61"/>
      <c r="P56" s="82">
        <f>LISTAS!C53</f>
        <v>236</v>
      </c>
      <c r="Q56" s="16"/>
      <c r="R56" s="82">
        <f t="shared" si="17"/>
        <v>236</v>
      </c>
      <c r="S56" s="124">
        <f t="shared" si="18"/>
        <v>70831504.941238374</v>
      </c>
      <c r="T56" s="124">
        <f t="shared" si="19"/>
        <v>150005896.12304583</v>
      </c>
      <c r="U56" s="124">
        <f t="shared" si="20"/>
        <v>78902561.07199949</v>
      </c>
      <c r="V56" s="125">
        <f t="shared" si="21"/>
        <v>299739962.1362837</v>
      </c>
      <c r="W56" s="2"/>
      <c r="X56" s="2"/>
      <c r="Y56" s="2"/>
      <c r="Z56" s="2"/>
      <c r="AA56" s="2"/>
      <c r="AB56" s="2"/>
      <c r="AC56" s="1">
        <f t="shared" si="52"/>
        <v>0</v>
      </c>
      <c r="AD56" s="1">
        <f t="shared" si="53"/>
        <v>0</v>
      </c>
      <c r="AE56" s="2">
        <f>LISTAS!D53</f>
        <v>31</v>
      </c>
      <c r="AF56" s="2">
        <f>LISTAS!E53</f>
        <v>14.7</v>
      </c>
      <c r="AG56" s="2">
        <f>LISTAS!F53</f>
        <v>30</v>
      </c>
      <c r="AH56" s="2">
        <f>LISTAS!G53</f>
        <v>48</v>
      </c>
      <c r="AI56" s="2">
        <f>LISTAS!J53</f>
        <v>59</v>
      </c>
      <c r="AJ56" s="2">
        <f>LISTAS!L53</f>
        <v>17.7</v>
      </c>
      <c r="AK56" s="2">
        <f>LISTAS!M53</f>
        <v>41.3</v>
      </c>
      <c r="AL56" s="2">
        <f>LISTAS!O53</f>
        <v>0</v>
      </c>
      <c r="AM56" s="2">
        <f>LISTAS!P53</f>
        <v>14.363947859765483</v>
      </c>
      <c r="AN56" s="2">
        <f>LISTAS!Q53</f>
        <v>44.636052140234519</v>
      </c>
      <c r="AO56" s="2">
        <f>LISTAS!S53</f>
        <v>8.6172906796209752</v>
      </c>
      <c r="AP56" s="2">
        <f>LISTAS!T53</f>
        <v>50.382709320379021</v>
      </c>
      <c r="AQ56" s="2">
        <f>LISTAS!V53</f>
        <v>59</v>
      </c>
      <c r="AR56" s="1">
        <f t="shared" si="54"/>
        <v>200.39999999999998</v>
      </c>
      <c r="AS56" s="1">
        <f t="shared" si="55"/>
        <v>-35.600000000000023</v>
      </c>
      <c r="AT56" s="2"/>
      <c r="AU56" s="2"/>
      <c r="AV56" s="2"/>
      <c r="AW56" s="2"/>
      <c r="AX56" s="2"/>
      <c r="AY56" s="2"/>
      <c r="AZ56" s="2"/>
      <c r="BA56" s="2"/>
      <c r="BB56" s="2"/>
      <c r="BC56" s="2"/>
      <c r="BD56" s="2"/>
      <c r="BE56" s="2"/>
      <c r="BF56" s="2"/>
      <c r="BG56" s="127">
        <f t="shared" si="22"/>
        <v>0</v>
      </c>
      <c r="BH56" s="127">
        <f t="shared" si="56"/>
        <v>0</v>
      </c>
      <c r="BI56" s="128">
        <f t="shared" si="23"/>
        <v>31</v>
      </c>
      <c r="BJ56" s="128">
        <f t="shared" si="24"/>
        <v>14.7</v>
      </c>
      <c r="BK56" s="128">
        <f t="shared" si="25"/>
        <v>30</v>
      </c>
      <c r="BL56" s="128">
        <f t="shared" si="26"/>
        <v>48</v>
      </c>
      <c r="BM56" s="128">
        <f t="shared" si="27"/>
        <v>59</v>
      </c>
      <c r="BN56" s="128">
        <f t="shared" si="28"/>
        <v>17.7</v>
      </c>
      <c r="BO56" s="128">
        <f t="shared" si="29"/>
        <v>41.3</v>
      </c>
      <c r="BP56" s="128">
        <f t="shared" si="30"/>
        <v>0</v>
      </c>
      <c r="BQ56" s="128">
        <f t="shared" si="31"/>
        <v>14.363947859765483</v>
      </c>
      <c r="BR56" s="128">
        <f t="shared" si="32"/>
        <v>44.636052140234519</v>
      </c>
      <c r="BS56" s="128">
        <f t="shared" si="33"/>
        <v>8.6172906796209752</v>
      </c>
      <c r="BT56" s="128">
        <f t="shared" si="34"/>
        <v>50.382709320379021</v>
      </c>
      <c r="BU56" s="128">
        <f t="shared" si="35"/>
        <v>59</v>
      </c>
      <c r="BV56" s="129">
        <f t="shared" si="36"/>
        <v>200.39999999999998</v>
      </c>
      <c r="BW56" s="127">
        <f t="shared" si="57"/>
        <v>-35.600000000000023</v>
      </c>
      <c r="BX56" s="36"/>
    </row>
    <row r="57" spans="1:76" ht="25.5" x14ac:dyDescent="0.25">
      <c r="A57" s="11"/>
      <c r="B57" s="72" t="s">
        <v>74</v>
      </c>
      <c r="C57" s="14" t="s">
        <v>75</v>
      </c>
      <c r="D57" s="73">
        <v>45</v>
      </c>
      <c r="E57" s="74" t="s">
        <v>130</v>
      </c>
      <c r="F57" s="14" t="s">
        <v>77</v>
      </c>
      <c r="G57" s="75" t="s">
        <v>78</v>
      </c>
      <c r="H57" s="15">
        <v>913776</v>
      </c>
      <c r="I57" s="125">
        <v>943296</v>
      </c>
      <c r="J57" s="61"/>
      <c r="K57" s="61"/>
      <c r="L57" s="61"/>
      <c r="M57" s="82"/>
      <c r="N57" s="61"/>
      <c r="O57" s="61"/>
      <c r="P57" s="82">
        <f>LISTAS!C54</f>
        <v>12</v>
      </c>
      <c r="Q57" s="16"/>
      <c r="R57" s="82">
        <f t="shared" si="17"/>
        <v>12</v>
      </c>
      <c r="S57" s="124">
        <f t="shared" si="18"/>
        <v>4962141.9874324612</v>
      </c>
      <c r="T57" s="124">
        <f t="shared" si="19"/>
        <v>9440314.9661999214</v>
      </c>
      <c r="U57" s="124">
        <f t="shared" si="20"/>
        <v>5246454.5171733685</v>
      </c>
      <c r="V57" s="125">
        <f t="shared" si="21"/>
        <v>19648911.470805749</v>
      </c>
      <c r="W57" s="2"/>
      <c r="X57" s="2"/>
      <c r="Y57" s="2"/>
      <c r="Z57" s="2"/>
      <c r="AA57" s="2"/>
      <c r="AB57" s="2"/>
      <c r="AC57" s="1">
        <f t="shared" si="52"/>
        <v>0</v>
      </c>
      <c r="AD57" s="1">
        <f t="shared" si="53"/>
        <v>0</v>
      </c>
      <c r="AE57" s="2">
        <f>LISTAS!D54</f>
        <v>2</v>
      </c>
      <c r="AF57" s="2">
        <f>LISTAS!E54</f>
        <v>0.6</v>
      </c>
      <c r="AG57" s="2">
        <f>LISTAS!F54</f>
        <v>1.4</v>
      </c>
      <c r="AH57" s="2">
        <f>LISTAS!G54</f>
        <v>2</v>
      </c>
      <c r="AI57" s="2">
        <f>LISTAS!J54</f>
        <v>3</v>
      </c>
      <c r="AJ57" s="2">
        <f>LISTAS!L54</f>
        <v>0.89999999999999991</v>
      </c>
      <c r="AK57" s="2">
        <f>LISTAS!M54</f>
        <v>2.1</v>
      </c>
      <c r="AL57" s="2">
        <f>LISTAS!O54</f>
        <v>0</v>
      </c>
      <c r="AM57" s="2">
        <f>LISTAS!P54</f>
        <v>0.73037023015756697</v>
      </c>
      <c r="AN57" s="2">
        <f>LISTAS!Q54</f>
        <v>2.269629769842433</v>
      </c>
      <c r="AO57" s="2">
        <f>LISTAS!S54</f>
        <v>0.43816732269259201</v>
      </c>
      <c r="AP57" s="2">
        <f>LISTAS!T54</f>
        <v>2.5618326773074078</v>
      </c>
      <c r="AQ57" s="2">
        <f>LISTAS!V54</f>
        <v>3</v>
      </c>
      <c r="AR57" s="1">
        <f t="shared" si="54"/>
        <v>9.9</v>
      </c>
      <c r="AS57" s="1">
        <f t="shared" si="55"/>
        <v>-2.0999999999999996</v>
      </c>
      <c r="AT57" s="2"/>
      <c r="AU57" s="2"/>
      <c r="AV57" s="2"/>
      <c r="AW57" s="2"/>
      <c r="AX57" s="2"/>
      <c r="AY57" s="2"/>
      <c r="AZ57" s="2"/>
      <c r="BA57" s="2"/>
      <c r="BB57" s="2"/>
      <c r="BC57" s="2"/>
      <c r="BD57" s="2"/>
      <c r="BE57" s="2"/>
      <c r="BF57" s="2"/>
      <c r="BG57" s="127">
        <f t="shared" si="22"/>
        <v>0</v>
      </c>
      <c r="BH57" s="127">
        <f t="shared" si="56"/>
        <v>0</v>
      </c>
      <c r="BI57" s="128">
        <f t="shared" si="23"/>
        <v>2</v>
      </c>
      <c r="BJ57" s="128">
        <f t="shared" si="24"/>
        <v>0.6</v>
      </c>
      <c r="BK57" s="128">
        <f t="shared" si="25"/>
        <v>1.4</v>
      </c>
      <c r="BL57" s="128">
        <f t="shared" si="26"/>
        <v>2</v>
      </c>
      <c r="BM57" s="128">
        <f t="shared" si="27"/>
        <v>3</v>
      </c>
      <c r="BN57" s="128">
        <f t="shared" si="28"/>
        <v>0.89999999999999991</v>
      </c>
      <c r="BO57" s="128">
        <f t="shared" si="29"/>
        <v>2.1</v>
      </c>
      <c r="BP57" s="128">
        <f t="shared" si="30"/>
        <v>0</v>
      </c>
      <c r="BQ57" s="128">
        <f t="shared" si="31"/>
        <v>0.73037023015756697</v>
      </c>
      <c r="BR57" s="128">
        <f t="shared" si="32"/>
        <v>2.269629769842433</v>
      </c>
      <c r="BS57" s="128">
        <f t="shared" si="33"/>
        <v>0.43816732269259201</v>
      </c>
      <c r="BT57" s="128">
        <f t="shared" si="34"/>
        <v>2.5618326773074078</v>
      </c>
      <c r="BU57" s="128">
        <f t="shared" si="35"/>
        <v>3</v>
      </c>
      <c r="BV57" s="129">
        <f t="shared" si="36"/>
        <v>9.9</v>
      </c>
      <c r="BW57" s="127">
        <f t="shared" si="57"/>
        <v>-2.0999999999999996</v>
      </c>
      <c r="BX57" s="36"/>
    </row>
    <row r="58" spans="1:76" ht="23.25" x14ac:dyDescent="0.25">
      <c r="A58" s="11"/>
      <c r="B58" s="72" t="s">
        <v>74</v>
      </c>
      <c r="C58" s="14" t="s">
        <v>75</v>
      </c>
      <c r="D58" s="73">
        <v>46</v>
      </c>
      <c r="E58" s="74" t="s">
        <v>131</v>
      </c>
      <c r="F58" s="14" t="s">
        <v>77</v>
      </c>
      <c r="G58" s="75" t="s">
        <v>78</v>
      </c>
      <c r="H58" s="15">
        <v>322512</v>
      </c>
      <c r="I58" s="125">
        <v>332928</v>
      </c>
      <c r="J58" s="61"/>
      <c r="K58" s="61"/>
      <c r="L58" s="61"/>
      <c r="M58" s="82"/>
      <c r="N58" s="61"/>
      <c r="O58" s="61"/>
      <c r="P58" s="82">
        <f>LISTAS!C55</f>
        <v>108</v>
      </c>
      <c r="Q58" s="16"/>
      <c r="R58" s="82">
        <f t="shared" si="17"/>
        <v>108</v>
      </c>
      <c r="S58" s="124">
        <f t="shared" si="18"/>
        <v>10150527.273017196</v>
      </c>
      <c r="T58" s="124">
        <f t="shared" si="19"/>
        <v>32650306.833811503</v>
      </c>
      <c r="U58" s="124">
        <f t="shared" si="20"/>
        <v>16665208.466315407</v>
      </c>
      <c r="V58" s="125">
        <f t="shared" si="21"/>
        <v>59466042.573144108</v>
      </c>
      <c r="W58" s="2"/>
      <c r="X58" s="2"/>
      <c r="Y58" s="2"/>
      <c r="Z58" s="2"/>
      <c r="AA58" s="2"/>
      <c r="AB58" s="2"/>
      <c r="AC58" s="1">
        <f t="shared" si="52"/>
        <v>0</v>
      </c>
      <c r="AD58" s="1">
        <f t="shared" si="53"/>
        <v>0</v>
      </c>
      <c r="AE58" s="2">
        <f>LISTAS!D55</f>
        <v>0</v>
      </c>
      <c r="AF58" s="2">
        <f>LISTAS!E55</f>
        <v>6</v>
      </c>
      <c r="AG58" s="2">
        <f>LISTAS!F55</f>
        <v>12.6</v>
      </c>
      <c r="AH58" s="2">
        <f>LISTAS!G55</f>
        <v>26</v>
      </c>
      <c r="AI58" s="2">
        <f>LISTAS!J55</f>
        <v>27</v>
      </c>
      <c r="AJ58" s="2">
        <f>LISTAS!L55</f>
        <v>8.1</v>
      </c>
      <c r="AK58" s="2">
        <f>LISTAS!M55</f>
        <v>18.899999999999999</v>
      </c>
      <c r="AL58" s="2">
        <f>LISTAS!O55</f>
        <v>0</v>
      </c>
      <c r="AM58" s="2">
        <f>LISTAS!P55</f>
        <v>6.5733320714181032</v>
      </c>
      <c r="AN58" s="2">
        <f>LISTAS!Q55</f>
        <v>20.426667928581896</v>
      </c>
      <c r="AO58" s="2">
        <f>LISTAS!S55</f>
        <v>3.9435059042333278</v>
      </c>
      <c r="AP58" s="2">
        <f>LISTAS!T55</f>
        <v>23.056494095766674</v>
      </c>
      <c r="AQ58" s="2">
        <f>LISTAS!V55</f>
        <v>27</v>
      </c>
      <c r="AR58" s="1">
        <f t="shared" si="54"/>
        <v>79.699999999999989</v>
      </c>
      <c r="AS58" s="1">
        <f t="shared" si="55"/>
        <v>-28.300000000000011</v>
      </c>
      <c r="AT58" s="2"/>
      <c r="AU58" s="2"/>
      <c r="AV58" s="2"/>
      <c r="AW58" s="2"/>
      <c r="AX58" s="2"/>
      <c r="AY58" s="2"/>
      <c r="AZ58" s="2"/>
      <c r="BA58" s="2"/>
      <c r="BB58" s="2"/>
      <c r="BC58" s="2"/>
      <c r="BD58" s="2"/>
      <c r="BE58" s="2"/>
      <c r="BF58" s="2"/>
      <c r="BG58" s="127">
        <f t="shared" si="22"/>
        <v>0</v>
      </c>
      <c r="BH58" s="127">
        <f t="shared" si="56"/>
        <v>0</v>
      </c>
      <c r="BI58" s="128">
        <f t="shared" si="23"/>
        <v>0</v>
      </c>
      <c r="BJ58" s="128">
        <f t="shared" si="24"/>
        <v>6</v>
      </c>
      <c r="BK58" s="128">
        <f t="shared" si="25"/>
        <v>12.6</v>
      </c>
      <c r="BL58" s="128">
        <f t="shared" si="26"/>
        <v>26</v>
      </c>
      <c r="BM58" s="128">
        <f t="shared" si="27"/>
        <v>27</v>
      </c>
      <c r="BN58" s="128">
        <f t="shared" si="28"/>
        <v>8.1</v>
      </c>
      <c r="BO58" s="128">
        <f t="shared" si="29"/>
        <v>18.899999999999999</v>
      </c>
      <c r="BP58" s="128">
        <f t="shared" si="30"/>
        <v>0</v>
      </c>
      <c r="BQ58" s="128">
        <f t="shared" si="31"/>
        <v>6.5733320714181032</v>
      </c>
      <c r="BR58" s="128">
        <f t="shared" si="32"/>
        <v>20.426667928581896</v>
      </c>
      <c r="BS58" s="128">
        <f t="shared" si="33"/>
        <v>3.9435059042333278</v>
      </c>
      <c r="BT58" s="128">
        <f t="shared" si="34"/>
        <v>23.056494095766674</v>
      </c>
      <c r="BU58" s="128">
        <f t="shared" si="35"/>
        <v>27</v>
      </c>
      <c r="BV58" s="129">
        <f t="shared" si="36"/>
        <v>79.699999999999989</v>
      </c>
      <c r="BW58" s="127">
        <f t="shared" si="57"/>
        <v>-28.300000000000011</v>
      </c>
      <c r="BX58" s="36"/>
    </row>
    <row r="59" spans="1:76" ht="25.5" x14ac:dyDescent="0.25">
      <c r="A59" s="11"/>
      <c r="B59" s="72" t="s">
        <v>74</v>
      </c>
      <c r="C59" s="14" t="s">
        <v>75</v>
      </c>
      <c r="D59" s="73">
        <v>47</v>
      </c>
      <c r="E59" s="74" t="s">
        <v>132</v>
      </c>
      <c r="F59" s="14" t="s">
        <v>77</v>
      </c>
      <c r="G59" s="75" t="s">
        <v>78</v>
      </c>
      <c r="H59" s="15">
        <v>268752</v>
      </c>
      <c r="I59" s="125">
        <v>277440</v>
      </c>
      <c r="J59" s="61"/>
      <c r="K59" s="61"/>
      <c r="L59" s="61"/>
      <c r="M59" s="82"/>
      <c r="N59" s="61"/>
      <c r="O59" s="61"/>
      <c r="P59" s="82">
        <f>LISTAS!C56</f>
        <v>28</v>
      </c>
      <c r="Q59" s="16"/>
      <c r="R59" s="82">
        <f t="shared" si="17"/>
        <v>28</v>
      </c>
      <c r="S59" s="124">
        <f t="shared" si="18"/>
        <v>2339270.4068890484</v>
      </c>
      <c r="T59" s="124">
        <f t="shared" si="19"/>
        <v>6182711.5258232886</v>
      </c>
      <c r="U59" s="124">
        <f t="shared" si="20"/>
        <v>3600508.0019817236</v>
      </c>
      <c r="V59" s="125">
        <f t="shared" si="21"/>
        <v>12122489.934694061</v>
      </c>
      <c r="W59" s="2"/>
      <c r="X59" s="2"/>
      <c r="Y59" s="2"/>
      <c r="Z59" s="2"/>
      <c r="AA59" s="2"/>
      <c r="AB59" s="2"/>
      <c r="AC59" s="1">
        <f t="shared" si="52"/>
        <v>0</v>
      </c>
      <c r="AD59" s="1">
        <f t="shared" si="53"/>
        <v>0</v>
      </c>
      <c r="AE59" s="2">
        <f>LISTAS!D56</f>
        <v>0</v>
      </c>
      <c r="AF59" s="2">
        <f>LISTAS!E56</f>
        <v>2.1</v>
      </c>
      <c r="AG59" s="2">
        <f>LISTAS!F56</f>
        <v>2.2000000000000002</v>
      </c>
      <c r="AH59" s="2">
        <f>LISTAS!G56</f>
        <v>4.6666666666659999</v>
      </c>
      <c r="AI59" s="2">
        <f>LISTAS!J56</f>
        <v>7</v>
      </c>
      <c r="AJ59" s="2">
        <f>LISTAS!L56</f>
        <v>2.1</v>
      </c>
      <c r="AK59" s="2">
        <f>LISTAS!M56</f>
        <v>4.9000000000000004</v>
      </c>
      <c r="AL59" s="2">
        <f>LISTAS!O56</f>
        <v>0</v>
      </c>
      <c r="AM59" s="2">
        <f>LISTAS!P56</f>
        <v>1.7041972037009896</v>
      </c>
      <c r="AN59" s="2">
        <f>LISTAS!Q56</f>
        <v>5.2958027962990109</v>
      </c>
      <c r="AO59" s="2">
        <f>LISTAS!S56</f>
        <v>1.022390419616048</v>
      </c>
      <c r="AP59" s="2">
        <f>LISTAS!T56</f>
        <v>5.9776095803839517</v>
      </c>
      <c r="AQ59" s="2">
        <f>LISTAS!V56</f>
        <v>7</v>
      </c>
      <c r="AR59" s="1">
        <f t="shared" si="54"/>
        <v>18.066666666666002</v>
      </c>
      <c r="AS59" s="1">
        <f t="shared" si="55"/>
        <v>-9.9333333333339979</v>
      </c>
      <c r="AT59" s="2"/>
      <c r="AU59" s="2"/>
      <c r="AV59" s="2"/>
      <c r="AW59" s="2"/>
      <c r="AX59" s="2"/>
      <c r="AY59" s="2"/>
      <c r="AZ59" s="2"/>
      <c r="BA59" s="2"/>
      <c r="BB59" s="2"/>
      <c r="BC59" s="2"/>
      <c r="BD59" s="2"/>
      <c r="BE59" s="2"/>
      <c r="BF59" s="2"/>
      <c r="BG59" s="127">
        <f t="shared" si="22"/>
        <v>0</v>
      </c>
      <c r="BH59" s="127">
        <f t="shared" si="56"/>
        <v>0</v>
      </c>
      <c r="BI59" s="128">
        <f t="shared" si="23"/>
        <v>0</v>
      </c>
      <c r="BJ59" s="128">
        <f t="shared" si="24"/>
        <v>2.1</v>
      </c>
      <c r="BK59" s="128">
        <f t="shared" si="25"/>
        <v>2.2000000000000002</v>
      </c>
      <c r="BL59" s="128">
        <f t="shared" si="26"/>
        <v>4.6666666666659999</v>
      </c>
      <c r="BM59" s="128">
        <f t="shared" si="27"/>
        <v>7</v>
      </c>
      <c r="BN59" s="128">
        <f t="shared" si="28"/>
        <v>2.1</v>
      </c>
      <c r="BO59" s="128">
        <f t="shared" si="29"/>
        <v>4.9000000000000004</v>
      </c>
      <c r="BP59" s="128">
        <f t="shared" si="30"/>
        <v>0</v>
      </c>
      <c r="BQ59" s="128">
        <f t="shared" si="31"/>
        <v>1.7041972037009896</v>
      </c>
      <c r="BR59" s="128">
        <f t="shared" si="32"/>
        <v>5.2958027962990109</v>
      </c>
      <c r="BS59" s="128">
        <f t="shared" si="33"/>
        <v>1.022390419616048</v>
      </c>
      <c r="BT59" s="128">
        <f t="shared" si="34"/>
        <v>5.9776095803839517</v>
      </c>
      <c r="BU59" s="128">
        <f t="shared" si="35"/>
        <v>7</v>
      </c>
      <c r="BV59" s="129">
        <f t="shared" si="36"/>
        <v>18.066666666666002</v>
      </c>
      <c r="BW59" s="127">
        <f t="shared" si="57"/>
        <v>-9.9333333333339979</v>
      </c>
      <c r="BX59" s="36"/>
    </row>
    <row r="60" spans="1:76" ht="38.25" x14ac:dyDescent="0.25">
      <c r="A60" s="11"/>
      <c r="B60" s="72" t="s">
        <v>74</v>
      </c>
      <c r="C60" s="14" t="s">
        <v>75</v>
      </c>
      <c r="D60" s="73">
        <v>48</v>
      </c>
      <c r="E60" s="74" t="s">
        <v>133</v>
      </c>
      <c r="F60" s="14" t="s">
        <v>77</v>
      </c>
      <c r="G60" s="75" t="s">
        <v>78</v>
      </c>
      <c r="H60" s="15">
        <v>14423576</v>
      </c>
      <c r="I60" s="125">
        <v>14889464</v>
      </c>
      <c r="J60" s="61"/>
      <c r="K60" s="61"/>
      <c r="L60" s="61"/>
      <c r="M60" s="82"/>
      <c r="N60" s="61"/>
      <c r="O60" s="61"/>
      <c r="P60" s="82">
        <f>LISTAS!C57</f>
        <v>4</v>
      </c>
      <c r="Q60" s="16"/>
      <c r="R60" s="82">
        <f t="shared" si="17"/>
        <v>4</v>
      </c>
      <c r="S60" s="124">
        <f t="shared" si="18"/>
        <v>19699904.470749505</v>
      </c>
      <c r="T60" s="124">
        <f t="shared" si="19"/>
        <v>58107607.776201643</v>
      </c>
      <c r="U60" s="124">
        <f t="shared" si="20"/>
        <v>27604235.807597425</v>
      </c>
      <c r="V60" s="125">
        <f t="shared" si="21"/>
        <v>105411748.05454858</v>
      </c>
      <c r="W60" s="2"/>
      <c r="X60" s="2"/>
      <c r="Y60" s="2"/>
      <c r="Z60" s="2"/>
      <c r="AA60" s="2"/>
      <c r="AB60" s="2"/>
      <c r="AC60" s="1">
        <f t="shared" si="52"/>
        <v>0</v>
      </c>
      <c r="AD60" s="1">
        <f t="shared" si="53"/>
        <v>0</v>
      </c>
      <c r="AE60" s="2">
        <f>LISTAS!D57</f>
        <v>0.32000802699999997</v>
      </c>
      <c r="AF60" s="2">
        <f>LISTAS!E57</f>
        <v>0.102348012155</v>
      </c>
      <c r="AG60" s="2">
        <f>LISTAS!F57</f>
        <v>0.7</v>
      </c>
      <c r="AH60" s="2">
        <f>LISTAS!G57</f>
        <v>1</v>
      </c>
      <c r="AI60" s="2">
        <f>LISTAS!J57</f>
        <v>1</v>
      </c>
      <c r="AJ60" s="2">
        <f>LISTAS!L57</f>
        <v>0.3</v>
      </c>
      <c r="AK60" s="2">
        <f>LISTAS!M57</f>
        <v>0.7</v>
      </c>
      <c r="AL60" s="2">
        <f>LISTAS!O57</f>
        <v>0</v>
      </c>
      <c r="AM60" s="2">
        <f>LISTAS!P57</f>
        <v>0.24345674338585566</v>
      </c>
      <c r="AN60" s="2">
        <f>LISTAS!Q57</f>
        <v>0.75654325661414434</v>
      </c>
      <c r="AO60" s="2">
        <f>LISTAS!S57</f>
        <v>0.14605577423086399</v>
      </c>
      <c r="AP60" s="2">
        <f>LISTAS!T57</f>
        <v>0.85394422576913598</v>
      </c>
      <c r="AQ60" s="2">
        <f>LISTAS!V57</f>
        <v>1</v>
      </c>
      <c r="AR60" s="1">
        <f t="shared" si="54"/>
        <v>3.4223560391549999</v>
      </c>
      <c r="AS60" s="1">
        <f t="shared" si="55"/>
        <v>-0.57764396084500014</v>
      </c>
      <c r="AT60" s="2"/>
      <c r="AU60" s="2"/>
      <c r="AV60" s="2"/>
      <c r="AW60" s="2"/>
      <c r="AX60" s="2"/>
      <c r="AY60" s="2"/>
      <c r="AZ60" s="2"/>
      <c r="BA60" s="2"/>
      <c r="BB60" s="2"/>
      <c r="BC60" s="2"/>
      <c r="BD60" s="2"/>
      <c r="BE60" s="2"/>
      <c r="BF60" s="2"/>
      <c r="BG60" s="127">
        <f t="shared" si="22"/>
        <v>0</v>
      </c>
      <c r="BH60" s="127">
        <f t="shared" si="56"/>
        <v>0</v>
      </c>
      <c r="BI60" s="128">
        <f t="shared" si="23"/>
        <v>0.32000802699999997</v>
      </c>
      <c r="BJ60" s="128">
        <f t="shared" si="24"/>
        <v>0.102348012155</v>
      </c>
      <c r="BK60" s="128">
        <f t="shared" si="25"/>
        <v>0.7</v>
      </c>
      <c r="BL60" s="128">
        <f t="shared" si="26"/>
        <v>1</v>
      </c>
      <c r="BM60" s="128">
        <f t="shared" si="27"/>
        <v>1</v>
      </c>
      <c r="BN60" s="128">
        <f t="shared" si="28"/>
        <v>0.3</v>
      </c>
      <c r="BO60" s="128">
        <f t="shared" si="29"/>
        <v>0.7</v>
      </c>
      <c r="BP60" s="128">
        <f t="shared" si="30"/>
        <v>0</v>
      </c>
      <c r="BQ60" s="128">
        <f t="shared" si="31"/>
        <v>0.24345674338585566</v>
      </c>
      <c r="BR60" s="128">
        <f t="shared" si="32"/>
        <v>0.75654325661414434</v>
      </c>
      <c r="BS60" s="128">
        <f t="shared" si="33"/>
        <v>0.14605577423086399</v>
      </c>
      <c r="BT60" s="128">
        <f t="shared" si="34"/>
        <v>0.85394422576913598</v>
      </c>
      <c r="BU60" s="128">
        <f t="shared" si="35"/>
        <v>1</v>
      </c>
      <c r="BV60" s="129">
        <f t="shared" si="36"/>
        <v>3.4223560391549999</v>
      </c>
      <c r="BW60" s="127">
        <f t="shared" si="57"/>
        <v>-0.57764396084500014</v>
      </c>
      <c r="BX60" s="36"/>
    </row>
    <row r="61" spans="1:76" ht="25.5" x14ac:dyDescent="0.25">
      <c r="A61" s="11"/>
      <c r="B61" s="72" t="s">
        <v>74</v>
      </c>
      <c r="C61" s="14" t="s">
        <v>75</v>
      </c>
      <c r="D61" s="73">
        <v>49</v>
      </c>
      <c r="E61" s="74" t="s">
        <v>134</v>
      </c>
      <c r="F61" s="14" t="s">
        <v>77</v>
      </c>
      <c r="G61" s="75" t="s">
        <v>78</v>
      </c>
      <c r="H61" s="15">
        <v>48215912</v>
      </c>
      <c r="I61" s="125">
        <v>49772920</v>
      </c>
      <c r="J61" s="61"/>
      <c r="K61" s="61"/>
      <c r="L61" s="61"/>
      <c r="M61" s="82"/>
      <c r="N61" s="61"/>
      <c r="O61" s="61"/>
      <c r="P61" s="82">
        <f>LISTAS!C58</f>
        <v>4</v>
      </c>
      <c r="Q61" s="16"/>
      <c r="R61" s="82">
        <f t="shared" si="17"/>
        <v>4</v>
      </c>
      <c r="S61" s="124">
        <f t="shared" si="18"/>
        <v>145685915.05213735</v>
      </c>
      <c r="T61" s="124">
        <f t="shared" si="19"/>
        <v>197187879.34156242</v>
      </c>
      <c r="U61" s="124">
        <f t="shared" si="20"/>
        <v>141174738.16602084</v>
      </c>
      <c r="V61" s="125">
        <f t="shared" si="21"/>
        <v>484048532.55972064</v>
      </c>
      <c r="W61" s="2"/>
      <c r="X61" s="2"/>
      <c r="Y61" s="2"/>
      <c r="Z61" s="2"/>
      <c r="AA61" s="2"/>
      <c r="AB61" s="2"/>
      <c r="AC61" s="1">
        <f t="shared" si="52"/>
        <v>0</v>
      </c>
      <c r="AD61" s="1">
        <f t="shared" si="53"/>
        <v>0</v>
      </c>
      <c r="AE61" s="2">
        <f>LISTAS!D58</f>
        <v>0.7</v>
      </c>
      <c r="AF61" s="2">
        <f>LISTAS!E58</f>
        <v>0.71882924873431797</v>
      </c>
      <c r="AG61" s="2">
        <f>LISTAS!F58</f>
        <v>0.28117075126568203</v>
      </c>
      <c r="AH61" s="2">
        <f>LISTAS!G58</f>
        <v>1</v>
      </c>
      <c r="AI61" s="2">
        <f>LISTAS!J58</f>
        <v>1</v>
      </c>
      <c r="AJ61" s="2">
        <f>LISTAS!L58</f>
        <v>0.2996800308280077</v>
      </c>
      <c r="AK61" s="2">
        <f>LISTAS!M58</f>
        <v>1.2302345866658058</v>
      </c>
      <c r="AL61" s="2">
        <f>LISTAS!O58</f>
        <v>9.4102879193191366E-2</v>
      </c>
      <c r="AM61" s="2">
        <f>LISTAS!P58</f>
        <v>0.37246804088456281</v>
      </c>
      <c r="AN61" s="2">
        <f>LISTAS!Q58</f>
        <v>1.0633437403440218</v>
      </c>
      <c r="AO61" s="2">
        <f>LISTAS!S58</f>
        <v>0.22345287023505186</v>
      </c>
      <c r="AP61" s="2">
        <f>LISTAS!T58</f>
        <v>1.3064617901867241</v>
      </c>
      <c r="AQ61" s="2">
        <f>LISTAS!V58</f>
        <v>1.5299146604217759</v>
      </c>
      <c r="AR61" s="1">
        <f t="shared" si="54"/>
        <v>3.9996800308280078</v>
      </c>
      <c r="AS61" s="1">
        <f t="shared" si="55"/>
        <v>-3.1996917199217378E-4</v>
      </c>
      <c r="AT61" s="2"/>
      <c r="AU61" s="2"/>
      <c r="AV61" s="2"/>
      <c r="AW61" s="2"/>
      <c r="AX61" s="2"/>
      <c r="AY61" s="2"/>
      <c r="AZ61" s="2"/>
      <c r="BA61" s="2"/>
      <c r="BB61" s="2"/>
      <c r="BC61" s="2"/>
      <c r="BD61" s="2"/>
      <c r="BE61" s="2"/>
      <c r="BF61" s="2"/>
      <c r="BG61" s="127">
        <f t="shared" si="22"/>
        <v>0</v>
      </c>
      <c r="BH61" s="127">
        <f t="shared" si="56"/>
        <v>0</v>
      </c>
      <c r="BI61" s="128">
        <f t="shared" si="23"/>
        <v>0.7</v>
      </c>
      <c r="BJ61" s="128">
        <f t="shared" si="24"/>
        <v>0.71882924873431797</v>
      </c>
      <c r="BK61" s="128">
        <f t="shared" si="25"/>
        <v>0.28117075126568203</v>
      </c>
      <c r="BL61" s="128">
        <f t="shared" si="26"/>
        <v>1</v>
      </c>
      <c r="BM61" s="128">
        <f t="shared" si="27"/>
        <v>1</v>
      </c>
      <c r="BN61" s="128">
        <f t="shared" si="28"/>
        <v>0.2996800308280077</v>
      </c>
      <c r="BO61" s="128">
        <f t="shared" si="29"/>
        <v>1.2302345866658058</v>
      </c>
      <c r="BP61" s="128">
        <f t="shared" si="30"/>
        <v>9.4102879193191366E-2</v>
      </c>
      <c r="BQ61" s="128">
        <f t="shared" si="31"/>
        <v>0.37246804088456281</v>
      </c>
      <c r="BR61" s="128">
        <f t="shared" si="32"/>
        <v>1.0633437403440218</v>
      </c>
      <c r="BS61" s="128">
        <f t="shared" si="33"/>
        <v>0.22345287023505186</v>
      </c>
      <c r="BT61" s="128">
        <f t="shared" si="34"/>
        <v>1.3064617901867241</v>
      </c>
      <c r="BU61" s="128">
        <f t="shared" si="35"/>
        <v>1.5299146604217759</v>
      </c>
      <c r="BV61" s="129">
        <f t="shared" si="36"/>
        <v>3.9996800308280078</v>
      </c>
      <c r="BW61" s="127">
        <f t="shared" si="57"/>
        <v>-3.1996917199217378E-4</v>
      </c>
      <c r="BX61" s="36"/>
    </row>
    <row r="62" spans="1:76" ht="38.25" x14ac:dyDescent="0.25">
      <c r="A62" s="11"/>
      <c r="B62" s="72" t="s">
        <v>74</v>
      </c>
      <c r="C62" s="14" t="s">
        <v>75</v>
      </c>
      <c r="D62" s="73">
        <v>50</v>
      </c>
      <c r="E62" s="74" t="s">
        <v>135</v>
      </c>
      <c r="F62" s="14" t="s">
        <v>77</v>
      </c>
      <c r="G62" s="75" t="s">
        <v>78</v>
      </c>
      <c r="H62" s="15">
        <v>7005616</v>
      </c>
      <c r="I62" s="125">
        <v>7231936</v>
      </c>
      <c r="J62" s="61"/>
      <c r="K62" s="61"/>
      <c r="L62" s="61"/>
      <c r="M62" s="82"/>
      <c r="N62" s="61"/>
      <c r="O62" s="61"/>
      <c r="P62" s="82">
        <f>LISTAS!C59</f>
        <v>32</v>
      </c>
      <c r="Q62" s="16"/>
      <c r="R62" s="82">
        <f t="shared" si="17"/>
        <v>32</v>
      </c>
      <c r="S62" s="124">
        <f t="shared" si="18"/>
        <v>87295162.740631059</v>
      </c>
      <c r="T62" s="124">
        <f t="shared" si="19"/>
        <v>212731694.54839876</v>
      </c>
      <c r="U62" s="124">
        <f t="shared" si="20"/>
        <v>80445635.929991648</v>
      </c>
      <c r="V62" s="125">
        <f t="shared" si="21"/>
        <v>380472493.2190215</v>
      </c>
      <c r="W62" s="2"/>
      <c r="X62" s="2"/>
      <c r="Y62" s="2"/>
      <c r="Z62" s="2"/>
      <c r="AA62" s="2"/>
      <c r="AB62" s="2"/>
      <c r="AC62" s="1">
        <f t="shared" si="52"/>
        <v>0</v>
      </c>
      <c r="AD62" s="1">
        <f t="shared" si="53"/>
        <v>0</v>
      </c>
      <c r="AE62" s="2">
        <f>LISTAS!D59</f>
        <v>5</v>
      </c>
      <c r="AF62" s="2">
        <f>LISTAS!E59</f>
        <v>2.4</v>
      </c>
      <c r="AG62" s="2">
        <f>LISTAS!F59</f>
        <v>5.6</v>
      </c>
      <c r="AH62" s="2">
        <f>LISTAS!G59</f>
        <v>8</v>
      </c>
      <c r="AI62" s="2">
        <f>LISTAS!J59</f>
        <v>8</v>
      </c>
      <c r="AJ62" s="2">
        <f>LISTAS!L59</f>
        <v>2.4</v>
      </c>
      <c r="AK62" s="2">
        <f>LISTAS!M59</f>
        <v>3.6</v>
      </c>
      <c r="AL62" s="2">
        <f>LISTAS!O59</f>
        <v>0</v>
      </c>
      <c r="AM62" s="2">
        <f>LISTAS!P59</f>
        <v>1.4607404603151339</v>
      </c>
      <c r="AN62" s="2">
        <f>LISTAS!Q59</f>
        <v>4.5392595396848661</v>
      </c>
      <c r="AO62" s="2">
        <f>LISTAS!S59</f>
        <v>0.87633464538518402</v>
      </c>
      <c r="AP62" s="2">
        <f>LISTAS!T59</f>
        <v>5.1236653546148156</v>
      </c>
      <c r="AQ62" s="2">
        <f>LISTAS!V59</f>
        <v>6</v>
      </c>
      <c r="AR62" s="1">
        <f t="shared" si="54"/>
        <v>31.4</v>
      </c>
      <c r="AS62" s="1">
        <f t="shared" si="55"/>
        <v>-0.60000000000000142</v>
      </c>
      <c r="AT62" s="2"/>
      <c r="AU62" s="2"/>
      <c r="AV62" s="2"/>
      <c r="AW62" s="2"/>
      <c r="AX62" s="2"/>
      <c r="AY62" s="2"/>
      <c r="AZ62" s="2"/>
      <c r="BA62" s="2"/>
      <c r="BB62" s="2"/>
      <c r="BC62" s="2"/>
      <c r="BD62" s="2"/>
      <c r="BE62" s="2"/>
      <c r="BF62" s="2"/>
      <c r="BG62" s="127">
        <f t="shared" si="22"/>
        <v>0</v>
      </c>
      <c r="BH62" s="127">
        <f t="shared" si="56"/>
        <v>0</v>
      </c>
      <c r="BI62" s="128">
        <f t="shared" si="23"/>
        <v>5</v>
      </c>
      <c r="BJ62" s="128">
        <f t="shared" si="24"/>
        <v>2.4</v>
      </c>
      <c r="BK62" s="128">
        <f t="shared" si="25"/>
        <v>5.6</v>
      </c>
      <c r="BL62" s="128">
        <f t="shared" si="26"/>
        <v>8</v>
      </c>
      <c r="BM62" s="128">
        <f t="shared" si="27"/>
        <v>8</v>
      </c>
      <c r="BN62" s="128">
        <f t="shared" si="28"/>
        <v>2.4</v>
      </c>
      <c r="BO62" s="128">
        <f t="shared" si="29"/>
        <v>3.6</v>
      </c>
      <c r="BP62" s="128">
        <f t="shared" si="30"/>
        <v>0</v>
      </c>
      <c r="BQ62" s="128">
        <f t="shared" si="31"/>
        <v>1.4607404603151339</v>
      </c>
      <c r="BR62" s="128">
        <f t="shared" si="32"/>
        <v>4.5392595396848661</v>
      </c>
      <c r="BS62" s="128">
        <f t="shared" si="33"/>
        <v>0.87633464538518402</v>
      </c>
      <c r="BT62" s="128">
        <f t="shared" si="34"/>
        <v>5.1236653546148156</v>
      </c>
      <c r="BU62" s="128">
        <f t="shared" si="35"/>
        <v>6</v>
      </c>
      <c r="BV62" s="129">
        <f t="shared" si="36"/>
        <v>31.4</v>
      </c>
      <c r="BW62" s="127">
        <f t="shared" si="57"/>
        <v>-0.60000000000000142</v>
      </c>
      <c r="BX62" s="36"/>
    </row>
    <row r="63" spans="1:76" ht="25.5" x14ac:dyDescent="0.25">
      <c r="A63" s="11"/>
      <c r="B63" s="72" t="s">
        <v>74</v>
      </c>
      <c r="C63" s="14" t="s">
        <v>75</v>
      </c>
      <c r="D63" s="73">
        <v>51</v>
      </c>
      <c r="E63" s="74" t="s">
        <v>136</v>
      </c>
      <c r="F63" s="14" t="s">
        <v>77</v>
      </c>
      <c r="G63" s="75" t="s">
        <v>78</v>
      </c>
      <c r="H63" s="15">
        <v>3296912</v>
      </c>
      <c r="I63" s="125">
        <v>3403448</v>
      </c>
      <c r="J63" s="61"/>
      <c r="K63" s="61"/>
      <c r="L63" s="61"/>
      <c r="M63" s="82"/>
      <c r="N63" s="61"/>
      <c r="O63" s="61"/>
      <c r="P63" s="82">
        <f>LISTAS!C60</f>
        <v>16</v>
      </c>
      <c r="Q63" s="16"/>
      <c r="R63" s="82">
        <f t="shared" si="17"/>
        <v>16</v>
      </c>
      <c r="S63" s="124">
        <f t="shared" si="18"/>
        <v>22992093.834998991</v>
      </c>
      <c r="T63" s="124">
        <f t="shared" si="19"/>
        <v>53129171.465325527</v>
      </c>
      <c r="U63" s="124">
        <f t="shared" si="20"/>
        <v>25239211.069222059</v>
      </c>
      <c r="V63" s="125">
        <f t="shared" si="21"/>
        <v>101360476.36954658</v>
      </c>
      <c r="W63" s="2"/>
      <c r="X63" s="2"/>
      <c r="Y63" s="2"/>
      <c r="Z63" s="2"/>
      <c r="AA63" s="2"/>
      <c r="AB63" s="2"/>
      <c r="AC63" s="1">
        <f t="shared" si="52"/>
        <v>0</v>
      </c>
      <c r="AD63" s="1">
        <f t="shared" si="53"/>
        <v>0</v>
      </c>
      <c r="AE63" s="2">
        <f>LISTAS!D60</f>
        <v>2</v>
      </c>
      <c r="AF63" s="2">
        <f>LISTAS!E60</f>
        <v>1.2</v>
      </c>
      <c r="AG63" s="2">
        <f>LISTAS!F60</f>
        <v>2.8</v>
      </c>
      <c r="AH63" s="2">
        <f>LISTAS!G60</f>
        <v>4</v>
      </c>
      <c r="AI63" s="2">
        <f>LISTAS!J60</f>
        <v>4</v>
      </c>
      <c r="AJ63" s="2">
        <f>LISTAS!L60</f>
        <v>1.2</v>
      </c>
      <c r="AK63" s="2">
        <f>LISTAS!M60</f>
        <v>2.8</v>
      </c>
      <c r="AL63" s="2">
        <f>LISTAS!O60</f>
        <v>0</v>
      </c>
      <c r="AM63" s="2">
        <f>LISTAS!P60</f>
        <v>0.97382697354342262</v>
      </c>
      <c r="AN63" s="2">
        <f>LISTAS!Q60</f>
        <v>3.0261730264565774</v>
      </c>
      <c r="AO63" s="2">
        <f>LISTAS!S60</f>
        <v>0.58422309692345598</v>
      </c>
      <c r="AP63" s="2">
        <f>LISTAS!T60</f>
        <v>3.4157769030765439</v>
      </c>
      <c r="AQ63" s="2">
        <f>LISTAS!V60</f>
        <v>4</v>
      </c>
      <c r="AR63" s="1">
        <f t="shared" si="54"/>
        <v>15.2</v>
      </c>
      <c r="AS63" s="1">
        <f t="shared" si="55"/>
        <v>-0.80000000000000071</v>
      </c>
      <c r="AT63" s="2"/>
      <c r="AU63" s="2"/>
      <c r="AV63" s="2"/>
      <c r="AW63" s="2"/>
      <c r="AX63" s="2"/>
      <c r="AY63" s="2"/>
      <c r="AZ63" s="2"/>
      <c r="BA63" s="2"/>
      <c r="BB63" s="2"/>
      <c r="BC63" s="2"/>
      <c r="BD63" s="2"/>
      <c r="BE63" s="2"/>
      <c r="BF63" s="2"/>
      <c r="BG63" s="127">
        <f t="shared" si="22"/>
        <v>0</v>
      </c>
      <c r="BH63" s="127">
        <f t="shared" si="56"/>
        <v>0</v>
      </c>
      <c r="BI63" s="128">
        <f t="shared" si="23"/>
        <v>2</v>
      </c>
      <c r="BJ63" s="128">
        <f t="shared" si="24"/>
        <v>1.2</v>
      </c>
      <c r="BK63" s="128">
        <f t="shared" si="25"/>
        <v>2.8</v>
      </c>
      <c r="BL63" s="128">
        <f t="shared" si="26"/>
        <v>4</v>
      </c>
      <c r="BM63" s="128">
        <f t="shared" si="27"/>
        <v>4</v>
      </c>
      <c r="BN63" s="128">
        <f t="shared" si="28"/>
        <v>1.2</v>
      </c>
      <c r="BO63" s="128">
        <f t="shared" si="29"/>
        <v>2.8</v>
      </c>
      <c r="BP63" s="128">
        <f t="shared" si="30"/>
        <v>0</v>
      </c>
      <c r="BQ63" s="128">
        <f t="shared" si="31"/>
        <v>0.97382697354342262</v>
      </c>
      <c r="BR63" s="128">
        <f t="shared" si="32"/>
        <v>3.0261730264565774</v>
      </c>
      <c r="BS63" s="128">
        <f t="shared" si="33"/>
        <v>0.58422309692345598</v>
      </c>
      <c r="BT63" s="128">
        <f t="shared" si="34"/>
        <v>3.4157769030765439</v>
      </c>
      <c r="BU63" s="128">
        <f t="shared" si="35"/>
        <v>4</v>
      </c>
      <c r="BV63" s="129">
        <f t="shared" si="36"/>
        <v>15.2</v>
      </c>
      <c r="BW63" s="127">
        <f t="shared" si="57"/>
        <v>-0.80000000000000071</v>
      </c>
      <c r="BX63" s="36"/>
    </row>
    <row r="64" spans="1:76" ht="38.25" x14ac:dyDescent="0.25">
      <c r="A64" s="11"/>
      <c r="B64" s="72" t="s">
        <v>74</v>
      </c>
      <c r="C64" s="14" t="s">
        <v>75</v>
      </c>
      <c r="D64" s="73">
        <v>52</v>
      </c>
      <c r="E64" s="74" t="s">
        <v>137</v>
      </c>
      <c r="F64" s="14" t="s">
        <v>77</v>
      </c>
      <c r="G64" s="75" t="s">
        <v>78</v>
      </c>
      <c r="H64" s="15">
        <v>2472592</v>
      </c>
      <c r="I64" s="125">
        <v>2552448</v>
      </c>
      <c r="J64" s="61"/>
      <c r="K64" s="61"/>
      <c r="L64" s="61"/>
      <c r="M64" s="82"/>
      <c r="N64" s="61"/>
      <c r="O64" s="61"/>
      <c r="P64" s="82">
        <f>LISTAS!C61</f>
        <v>28</v>
      </c>
      <c r="Q64" s="16"/>
      <c r="R64" s="82">
        <f t="shared" si="17"/>
        <v>28</v>
      </c>
      <c r="S64" s="124">
        <f t="shared" si="18"/>
        <v>21414477.576251514</v>
      </c>
      <c r="T64" s="124">
        <f t="shared" si="19"/>
        <v>55172680.146493681</v>
      </c>
      <c r="U64" s="124">
        <f t="shared" si="20"/>
        <v>28392577.387055874</v>
      </c>
      <c r="V64" s="125">
        <f t="shared" si="21"/>
        <v>104979735.10980107</v>
      </c>
      <c r="W64" s="2"/>
      <c r="X64" s="2"/>
      <c r="Y64" s="2"/>
      <c r="Z64" s="2"/>
      <c r="AA64" s="2"/>
      <c r="AB64" s="2"/>
      <c r="AC64" s="1">
        <f t="shared" si="52"/>
        <v>0</v>
      </c>
      <c r="AD64" s="1">
        <f t="shared" si="53"/>
        <v>0</v>
      </c>
      <c r="AE64" s="2">
        <f>LISTAS!D61</f>
        <v>2.1</v>
      </c>
      <c r="AF64" s="2">
        <f>LISTAS!E61</f>
        <v>1.2</v>
      </c>
      <c r="AG64" s="2">
        <f>LISTAS!F61</f>
        <v>2.8</v>
      </c>
      <c r="AH64" s="2">
        <f>LISTAS!G61</f>
        <v>4.3</v>
      </c>
      <c r="AI64" s="2">
        <f>LISTAS!J61</f>
        <v>7</v>
      </c>
      <c r="AJ64" s="2">
        <f>LISTAS!L61</f>
        <v>2.1</v>
      </c>
      <c r="AK64" s="2">
        <f>LISTAS!M61</f>
        <v>3.9</v>
      </c>
      <c r="AL64" s="2">
        <f>LISTAS!O61</f>
        <v>0</v>
      </c>
      <c r="AM64" s="2">
        <f>LISTAS!P61</f>
        <v>1.4607404603151339</v>
      </c>
      <c r="AN64" s="2">
        <f>LISTAS!Q61</f>
        <v>4.5392595396848661</v>
      </c>
      <c r="AO64" s="2">
        <f>LISTAS!S61</f>
        <v>0.87633464538518402</v>
      </c>
      <c r="AP64" s="2">
        <f>LISTAS!T61</f>
        <v>5.1236653546148156</v>
      </c>
      <c r="AQ64" s="2">
        <f>LISTAS!V61</f>
        <v>6</v>
      </c>
      <c r="AR64" s="1">
        <f t="shared" si="54"/>
        <v>19.5</v>
      </c>
      <c r="AS64" s="1">
        <f t="shared" si="55"/>
        <v>-8.5</v>
      </c>
      <c r="AT64" s="2"/>
      <c r="AU64" s="2"/>
      <c r="AV64" s="2"/>
      <c r="AW64" s="2"/>
      <c r="AX64" s="2"/>
      <c r="AY64" s="2"/>
      <c r="AZ64" s="2"/>
      <c r="BA64" s="2"/>
      <c r="BB64" s="2"/>
      <c r="BC64" s="2"/>
      <c r="BD64" s="2"/>
      <c r="BE64" s="2"/>
      <c r="BF64" s="2"/>
      <c r="BG64" s="127">
        <f t="shared" si="22"/>
        <v>0</v>
      </c>
      <c r="BH64" s="127">
        <f t="shared" si="56"/>
        <v>0</v>
      </c>
      <c r="BI64" s="128">
        <f t="shared" si="23"/>
        <v>2.1</v>
      </c>
      <c r="BJ64" s="128">
        <f t="shared" si="24"/>
        <v>1.2</v>
      </c>
      <c r="BK64" s="128">
        <f t="shared" si="25"/>
        <v>2.8</v>
      </c>
      <c r="BL64" s="128">
        <f t="shared" si="26"/>
        <v>4.3</v>
      </c>
      <c r="BM64" s="128">
        <f t="shared" si="27"/>
        <v>7</v>
      </c>
      <c r="BN64" s="128">
        <f t="shared" si="28"/>
        <v>2.1</v>
      </c>
      <c r="BO64" s="128">
        <f t="shared" si="29"/>
        <v>3.9</v>
      </c>
      <c r="BP64" s="128">
        <f t="shared" si="30"/>
        <v>0</v>
      </c>
      <c r="BQ64" s="128">
        <f t="shared" si="31"/>
        <v>1.4607404603151339</v>
      </c>
      <c r="BR64" s="128">
        <f t="shared" si="32"/>
        <v>4.5392595396848661</v>
      </c>
      <c r="BS64" s="128">
        <f t="shared" si="33"/>
        <v>0.87633464538518402</v>
      </c>
      <c r="BT64" s="128">
        <f t="shared" si="34"/>
        <v>5.1236653546148156</v>
      </c>
      <c r="BU64" s="128">
        <f t="shared" si="35"/>
        <v>6</v>
      </c>
      <c r="BV64" s="129">
        <f t="shared" si="36"/>
        <v>19.5</v>
      </c>
      <c r="BW64" s="127">
        <f t="shared" si="57"/>
        <v>-8.5</v>
      </c>
      <c r="BX64" s="36"/>
    </row>
    <row r="65" spans="1:76" ht="25.5" x14ac:dyDescent="0.25">
      <c r="A65" s="11"/>
      <c r="B65" s="72" t="s">
        <v>74</v>
      </c>
      <c r="C65" s="14" t="s">
        <v>75</v>
      </c>
      <c r="D65" s="73">
        <v>53</v>
      </c>
      <c r="E65" s="74" t="s">
        <v>138</v>
      </c>
      <c r="F65" s="14" t="s">
        <v>77</v>
      </c>
      <c r="G65" s="75" t="s">
        <v>119</v>
      </c>
      <c r="H65" s="15">
        <v>5357344</v>
      </c>
      <c r="I65" s="125">
        <v>5530304</v>
      </c>
      <c r="J65" s="61"/>
      <c r="K65" s="61"/>
      <c r="L65" s="61"/>
      <c r="M65" s="82"/>
      <c r="N65" s="61"/>
      <c r="O65" s="61"/>
      <c r="Q65" s="82">
        <f>LISTAS!C62</f>
        <v>0</v>
      </c>
      <c r="R65" s="82">
        <f>SUM(J65:Q65)</f>
        <v>0</v>
      </c>
      <c r="S65" s="124">
        <f t="shared" si="18"/>
        <v>0</v>
      </c>
      <c r="T65" s="124">
        <f t="shared" si="19"/>
        <v>0</v>
      </c>
      <c r="U65" s="124">
        <f t="shared" si="20"/>
        <v>0</v>
      </c>
      <c r="V65" s="125">
        <f t="shared" si="21"/>
        <v>0</v>
      </c>
      <c r="W65" s="2"/>
      <c r="X65" s="2"/>
      <c r="Y65" s="2"/>
      <c r="Z65" s="2"/>
      <c r="AA65" s="2"/>
      <c r="AB65" s="2"/>
      <c r="AC65" s="1">
        <f t="shared" si="52"/>
        <v>0</v>
      </c>
      <c r="AD65" s="1">
        <f t="shared" si="53"/>
        <v>0</v>
      </c>
      <c r="AE65" s="2">
        <f>LISTAS!D62</f>
        <v>0</v>
      </c>
      <c r="AF65" s="2">
        <f>LISTAS!E62</f>
        <v>0</v>
      </c>
      <c r="AG65" s="2">
        <f>LISTAS!F62</f>
        <v>0</v>
      </c>
      <c r="AH65" s="2">
        <f>LISTAS!G62</f>
        <v>0</v>
      </c>
      <c r="AI65" s="2">
        <f>LISTAS!J62</f>
        <v>0</v>
      </c>
      <c r="AJ65" s="2">
        <f>LISTAS!L62</f>
        <v>0</v>
      </c>
      <c r="AK65" s="2">
        <f>LISTAS!M62</f>
        <v>0</v>
      </c>
      <c r="AL65" s="2">
        <f>LISTAS!O62</f>
        <v>0</v>
      </c>
      <c r="AM65" s="2">
        <f>LISTAS!P62</f>
        <v>0</v>
      </c>
      <c r="AN65" s="2">
        <f>LISTAS!Q62</f>
        <v>0</v>
      </c>
      <c r="AO65" s="2">
        <f>LISTAS!S62</f>
        <v>0</v>
      </c>
      <c r="AP65" s="2">
        <f>LISTAS!T62</f>
        <v>0</v>
      </c>
      <c r="AQ65" s="2">
        <f>LISTAS!V62</f>
        <v>0</v>
      </c>
      <c r="AR65" s="1">
        <f t="shared" si="54"/>
        <v>0</v>
      </c>
      <c r="AS65" s="1">
        <f t="shared" si="55"/>
        <v>0</v>
      </c>
      <c r="AT65" s="2">
        <f>LISTAS!D62</f>
        <v>0</v>
      </c>
      <c r="AU65" s="2">
        <f>LISTAS!E62</f>
        <v>0</v>
      </c>
      <c r="AV65" s="2">
        <f>LISTAS!F62</f>
        <v>0</v>
      </c>
      <c r="AW65" s="2">
        <f>LISTAS!G62</f>
        <v>0</v>
      </c>
      <c r="AX65" s="2">
        <f>LISTAS!K62</f>
        <v>0</v>
      </c>
      <c r="AY65" s="2">
        <f>LISTAS!L62</f>
        <v>0</v>
      </c>
      <c r="AZ65" s="2">
        <f>LISTAS!M62</f>
        <v>0</v>
      </c>
      <c r="BA65" s="2">
        <f>LISTAS!O62</f>
        <v>0</v>
      </c>
      <c r="BB65" s="2">
        <f>LISTAS!P62</f>
        <v>0</v>
      </c>
      <c r="BC65" s="2">
        <f>LISTAS!Q62</f>
        <v>0</v>
      </c>
      <c r="BD65" s="2">
        <f>LISTAS!S62</f>
        <v>0</v>
      </c>
      <c r="BE65" s="2">
        <f>LISTAS!T62</f>
        <v>0</v>
      </c>
      <c r="BF65" s="2">
        <f>LISTAS!V62</f>
        <v>0</v>
      </c>
      <c r="BG65" s="127">
        <f t="shared" si="22"/>
        <v>0</v>
      </c>
      <c r="BH65" s="127">
        <f t="shared" si="56"/>
        <v>0</v>
      </c>
      <c r="BI65" s="128">
        <f t="shared" si="23"/>
        <v>0</v>
      </c>
      <c r="BJ65" s="128">
        <f t="shared" si="24"/>
        <v>0</v>
      </c>
      <c r="BK65" s="128">
        <f t="shared" si="25"/>
        <v>0</v>
      </c>
      <c r="BL65" s="128">
        <f t="shared" si="26"/>
        <v>0</v>
      </c>
      <c r="BM65" s="128">
        <f t="shared" si="27"/>
        <v>0</v>
      </c>
      <c r="BN65" s="128">
        <f t="shared" si="28"/>
        <v>0</v>
      </c>
      <c r="BO65" s="128">
        <f t="shared" si="29"/>
        <v>0</v>
      </c>
      <c r="BP65" s="128">
        <f t="shared" si="30"/>
        <v>0</v>
      </c>
      <c r="BQ65" s="128">
        <f t="shared" si="31"/>
        <v>0</v>
      </c>
      <c r="BR65" s="128">
        <f t="shared" si="32"/>
        <v>0</v>
      </c>
      <c r="BS65" s="128">
        <f t="shared" si="33"/>
        <v>0</v>
      </c>
      <c r="BT65" s="128">
        <f t="shared" si="34"/>
        <v>0</v>
      </c>
      <c r="BU65" s="128">
        <f t="shared" si="35"/>
        <v>0</v>
      </c>
      <c r="BV65" s="129">
        <f t="shared" ref="BV65" si="62">SUM(BI65:BN65)</f>
        <v>0</v>
      </c>
      <c r="BW65" s="127">
        <f t="shared" si="57"/>
        <v>0</v>
      </c>
      <c r="BX65" s="36"/>
    </row>
    <row r="66" spans="1:76" ht="23.25" x14ac:dyDescent="0.25">
      <c r="A66" s="11"/>
      <c r="B66" s="72" t="s">
        <v>74</v>
      </c>
      <c r="C66" s="14" t="s">
        <v>75</v>
      </c>
      <c r="D66" s="73">
        <v>54</v>
      </c>
      <c r="E66" s="74" t="s">
        <v>139</v>
      </c>
      <c r="F66" s="14" t="s">
        <v>80</v>
      </c>
      <c r="G66" s="75" t="s">
        <v>78</v>
      </c>
      <c r="H66" s="15">
        <v>67192</v>
      </c>
      <c r="I66" s="125">
        <v>69364</v>
      </c>
      <c r="J66" s="61"/>
      <c r="K66" s="61"/>
      <c r="L66" s="61"/>
      <c r="M66" s="82"/>
      <c r="N66" s="61"/>
      <c r="O66" s="61"/>
      <c r="P66" s="82">
        <f>LISTAS!C63</f>
        <v>0</v>
      </c>
      <c r="Q66" s="16"/>
      <c r="R66" s="82">
        <f t="shared" si="17"/>
        <v>0</v>
      </c>
      <c r="S66" s="124">
        <f t="shared" si="18"/>
        <v>0</v>
      </c>
      <c r="T66" s="124">
        <f t="shared" si="19"/>
        <v>0</v>
      </c>
      <c r="U66" s="124">
        <f t="shared" si="20"/>
        <v>0</v>
      </c>
      <c r="V66" s="125">
        <f t="shared" si="21"/>
        <v>0</v>
      </c>
      <c r="W66" s="2"/>
      <c r="X66" s="2"/>
      <c r="Y66" s="2"/>
      <c r="Z66" s="2"/>
      <c r="AA66" s="2"/>
      <c r="AB66" s="2"/>
      <c r="AC66" s="1">
        <f t="shared" si="52"/>
        <v>0</v>
      </c>
      <c r="AD66" s="1">
        <f t="shared" si="53"/>
        <v>0</v>
      </c>
      <c r="AE66" s="2">
        <f>LISTAS!D63</f>
        <v>0</v>
      </c>
      <c r="AF66" s="2">
        <f>LISTAS!E63</f>
        <v>0</v>
      </c>
      <c r="AG66" s="2">
        <f>LISTAS!F63</f>
        <v>0</v>
      </c>
      <c r="AH66" s="2">
        <f>LISTAS!G63</f>
        <v>0</v>
      </c>
      <c r="AI66" s="2">
        <f>LISTAS!J63</f>
        <v>0</v>
      </c>
      <c r="AJ66" s="2">
        <f>LISTAS!L63</f>
        <v>0</v>
      </c>
      <c r="AK66" s="2">
        <f>LISTAS!M63</f>
        <v>0</v>
      </c>
      <c r="AL66" s="2">
        <f>LISTAS!O63</f>
        <v>0</v>
      </c>
      <c r="AM66" s="2">
        <f>LISTAS!P63</f>
        <v>0</v>
      </c>
      <c r="AN66" s="2">
        <f>LISTAS!Q63</f>
        <v>0</v>
      </c>
      <c r="AO66" s="2">
        <f>LISTAS!S63</f>
        <v>0</v>
      </c>
      <c r="AP66" s="2">
        <f>LISTAS!T63</f>
        <v>0</v>
      </c>
      <c r="AQ66" s="2">
        <f>LISTAS!V63</f>
        <v>0</v>
      </c>
      <c r="AR66" s="1">
        <f t="shared" si="54"/>
        <v>0</v>
      </c>
      <c r="AS66" s="1">
        <f t="shared" si="55"/>
        <v>0</v>
      </c>
      <c r="AT66" s="2"/>
      <c r="AU66" s="2"/>
      <c r="AV66" s="2"/>
      <c r="AW66" s="2"/>
      <c r="AX66" s="2"/>
      <c r="AY66" s="2"/>
      <c r="AZ66" s="2"/>
      <c r="BA66" s="2"/>
      <c r="BB66" s="2"/>
      <c r="BC66" s="2"/>
      <c r="BD66" s="2"/>
      <c r="BE66" s="2"/>
      <c r="BF66" s="2"/>
      <c r="BG66" s="127">
        <f t="shared" si="22"/>
        <v>0</v>
      </c>
      <c r="BH66" s="127">
        <f t="shared" si="56"/>
        <v>0</v>
      </c>
      <c r="BI66" s="128">
        <f t="shared" si="23"/>
        <v>0</v>
      </c>
      <c r="BJ66" s="128">
        <f t="shared" si="24"/>
        <v>0</v>
      </c>
      <c r="BK66" s="128">
        <f t="shared" si="25"/>
        <v>0</v>
      </c>
      <c r="BL66" s="128">
        <f t="shared" si="26"/>
        <v>0</v>
      </c>
      <c r="BM66" s="128">
        <f t="shared" si="27"/>
        <v>0</v>
      </c>
      <c r="BN66" s="128">
        <f t="shared" si="28"/>
        <v>0</v>
      </c>
      <c r="BO66" s="128">
        <f t="shared" si="29"/>
        <v>0</v>
      </c>
      <c r="BP66" s="128">
        <f t="shared" si="30"/>
        <v>0</v>
      </c>
      <c r="BQ66" s="128">
        <f t="shared" si="31"/>
        <v>0</v>
      </c>
      <c r="BR66" s="128">
        <f t="shared" si="32"/>
        <v>0</v>
      </c>
      <c r="BS66" s="128">
        <f t="shared" si="33"/>
        <v>0</v>
      </c>
      <c r="BT66" s="128">
        <f t="shared" si="34"/>
        <v>0</v>
      </c>
      <c r="BU66" s="128">
        <f t="shared" si="35"/>
        <v>0</v>
      </c>
      <c r="BV66" s="129">
        <f t="shared" si="36"/>
        <v>0</v>
      </c>
      <c r="BW66" s="127">
        <f t="shared" si="57"/>
        <v>0</v>
      </c>
      <c r="BX66" s="36"/>
    </row>
    <row r="67" spans="1:76" ht="25.5" x14ac:dyDescent="0.25">
      <c r="A67" s="11"/>
      <c r="B67" s="72" t="s">
        <v>74</v>
      </c>
      <c r="C67" s="14" t="s">
        <v>75</v>
      </c>
      <c r="D67" s="73">
        <v>55</v>
      </c>
      <c r="E67" s="74" t="s">
        <v>140</v>
      </c>
      <c r="F67" s="14" t="s">
        <v>83</v>
      </c>
      <c r="G67" s="75" t="s">
        <v>78</v>
      </c>
      <c r="H67" s="15">
        <v>109185</v>
      </c>
      <c r="I67" s="125">
        <v>112710</v>
      </c>
      <c r="J67" s="61"/>
      <c r="K67" s="61"/>
      <c r="L67" s="61"/>
      <c r="M67" s="82"/>
      <c r="N67" s="61"/>
      <c r="O67" s="61"/>
      <c r="P67" s="82">
        <f>LISTAS!C64</f>
        <v>0</v>
      </c>
      <c r="Q67" s="16"/>
      <c r="R67" s="82">
        <f t="shared" si="17"/>
        <v>0</v>
      </c>
      <c r="S67" s="124">
        <f t="shared" si="18"/>
        <v>0</v>
      </c>
      <c r="T67" s="124">
        <f t="shared" si="19"/>
        <v>0</v>
      </c>
      <c r="U67" s="124">
        <f t="shared" si="20"/>
        <v>0</v>
      </c>
      <c r="V67" s="125">
        <f t="shared" si="21"/>
        <v>0</v>
      </c>
      <c r="W67" s="2"/>
      <c r="X67" s="2"/>
      <c r="Y67" s="2"/>
      <c r="Z67" s="2"/>
      <c r="AA67" s="2"/>
      <c r="AB67" s="2"/>
      <c r="AC67" s="1">
        <f t="shared" si="52"/>
        <v>0</v>
      </c>
      <c r="AD67" s="1">
        <f t="shared" si="53"/>
        <v>0</v>
      </c>
      <c r="AE67" s="2">
        <f>LISTAS!D64</f>
        <v>0</v>
      </c>
      <c r="AF67" s="2">
        <f>LISTAS!E64</f>
        <v>0</v>
      </c>
      <c r="AG67" s="2">
        <f>LISTAS!F64</f>
        <v>0</v>
      </c>
      <c r="AH67" s="2">
        <f>LISTAS!G64</f>
        <v>0</v>
      </c>
      <c r="AI67" s="2">
        <f>LISTAS!J64</f>
        <v>0</v>
      </c>
      <c r="AJ67" s="2">
        <f>LISTAS!L64</f>
        <v>0</v>
      </c>
      <c r="AK67" s="2">
        <f>LISTAS!M64</f>
        <v>0</v>
      </c>
      <c r="AL67" s="2">
        <f>LISTAS!O64</f>
        <v>0</v>
      </c>
      <c r="AM67" s="2">
        <f>LISTAS!P64</f>
        <v>0</v>
      </c>
      <c r="AN67" s="2">
        <f>LISTAS!Q64</f>
        <v>0</v>
      </c>
      <c r="AO67" s="2">
        <f>LISTAS!S64</f>
        <v>0</v>
      </c>
      <c r="AP67" s="2">
        <f>LISTAS!T64</f>
        <v>0</v>
      </c>
      <c r="AQ67" s="2">
        <f>LISTAS!V64</f>
        <v>0</v>
      </c>
      <c r="AR67" s="1">
        <f t="shared" si="54"/>
        <v>0</v>
      </c>
      <c r="AS67" s="1">
        <f t="shared" si="55"/>
        <v>0</v>
      </c>
      <c r="AT67" s="2"/>
      <c r="AU67" s="2"/>
      <c r="AV67" s="2"/>
      <c r="AW67" s="2"/>
      <c r="AX67" s="2"/>
      <c r="AY67" s="2"/>
      <c r="AZ67" s="2"/>
      <c r="BA67" s="2"/>
      <c r="BB67" s="2"/>
      <c r="BC67" s="2"/>
      <c r="BD67" s="2"/>
      <c r="BE67" s="2"/>
      <c r="BF67" s="2"/>
      <c r="BG67" s="127">
        <f t="shared" si="22"/>
        <v>0</v>
      </c>
      <c r="BH67" s="127">
        <f t="shared" si="56"/>
        <v>0</v>
      </c>
      <c r="BI67" s="128">
        <f t="shared" si="23"/>
        <v>0</v>
      </c>
      <c r="BJ67" s="128">
        <f t="shared" si="24"/>
        <v>0</v>
      </c>
      <c r="BK67" s="128">
        <f t="shared" si="25"/>
        <v>0</v>
      </c>
      <c r="BL67" s="128">
        <f t="shared" si="26"/>
        <v>0</v>
      </c>
      <c r="BM67" s="128">
        <f t="shared" si="27"/>
        <v>0</v>
      </c>
      <c r="BN67" s="128">
        <f t="shared" si="28"/>
        <v>0</v>
      </c>
      <c r="BO67" s="128">
        <f t="shared" si="29"/>
        <v>0</v>
      </c>
      <c r="BP67" s="128">
        <f t="shared" si="30"/>
        <v>0</v>
      </c>
      <c r="BQ67" s="128">
        <f t="shared" si="31"/>
        <v>0</v>
      </c>
      <c r="BR67" s="128">
        <f t="shared" si="32"/>
        <v>0</v>
      </c>
      <c r="BS67" s="128">
        <f t="shared" si="33"/>
        <v>0</v>
      </c>
      <c r="BT67" s="128">
        <f t="shared" si="34"/>
        <v>0</v>
      </c>
      <c r="BU67" s="128">
        <f t="shared" si="35"/>
        <v>0</v>
      </c>
      <c r="BV67" s="129">
        <f t="shared" si="36"/>
        <v>0</v>
      </c>
      <c r="BW67" s="127">
        <f t="shared" si="57"/>
        <v>0</v>
      </c>
      <c r="BX67" s="36"/>
    </row>
    <row r="68" spans="1:76" ht="25.5" x14ac:dyDescent="0.25">
      <c r="A68" s="11"/>
      <c r="B68" s="72" t="s">
        <v>74</v>
      </c>
      <c r="C68" s="14" t="s">
        <v>75</v>
      </c>
      <c r="D68" s="73">
        <v>56</v>
      </c>
      <c r="E68" s="74" t="s">
        <v>141</v>
      </c>
      <c r="F68" s="14" t="s">
        <v>83</v>
      </c>
      <c r="G68" s="75" t="s">
        <v>142</v>
      </c>
      <c r="H68" s="15">
        <v>109185</v>
      </c>
      <c r="I68" s="125">
        <v>112710</v>
      </c>
      <c r="J68" s="61"/>
      <c r="K68" s="61"/>
      <c r="L68" s="61"/>
      <c r="M68" s="82"/>
      <c r="N68" s="61"/>
      <c r="O68" s="61"/>
      <c r="P68" s="82">
        <f>LISTAS!C65</f>
        <v>0</v>
      </c>
      <c r="Q68" s="16"/>
      <c r="R68" s="82">
        <f t="shared" si="17"/>
        <v>0</v>
      </c>
      <c r="S68" s="124">
        <f t="shared" si="18"/>
        <v>0</v>
      </c>
      <c r="T68" s="124">
        <f t="shared" si="19"/>
        <v>0</v>
      </c>
      <c r="U68" s="124">
        <f t="shared" si="20"/>
        <v>0</v>
      </c>
      <c r="V68" s="125">
        <f t="shared" si="21"/>
        <v>0</v>
      </c>
      <c r="W68" s="2"/>
      <c r="X68" s="2"/>
      <c r="Y68" s="2"/>
      <c r="Z68" s="2"/>
      <c r="AA68" s="2"/>
      <c r="AB68" s="2"/>
      <c r="AC68" s="1">
        <f t="shared" si="52"/>
        <v>0</v>
      </c>
      <c r="AD68" s="1">
        <f t="shared" si="53"/>
        <v>0</v>
      </c>
      <c r="AE68" s="2">
        <f>LISTAS!D65</f>
        <v>0</v>
      </c>
      <c r="AF68" s="2">
        <f>LISTAS!E65</f>
        <v>0</v>
      </c>
      <c r="AG68" s="2">
        <f>LISTAS!F65</f>
        <v>0</v>
      </c>
      <c r="AH68" s="2">
        <f>LISTAS!G65</f>
        <v>0</v>
      </c>
      <c r="AI68" s="2">
        <f>LISTAS!J65</f>
        <v>0</v>
      </c>
      <c r="AJ68" s="2">
        <f>LISTAS!L65</f>
        <v>0</v>
      </c>
      <c r="AK68" s="2">
        <f>LISTAS!M65</f>
        <v>0</v>
      </c>
      <c r="AL68" s="2">
        <f>LISTAS!O65</f>
        <v>0</v>
      </c>
      <c r="AM68" s="2">
        <f>LISTAS!P65</f>
        <v>0</v>
      </c>
      <c r="AN68" s="2">
        <f>LISTAS!Q65</f>
        <v>0</v>
      </c>
      <c r="AO68" s="2">
        <f>LISTAS!S65</f>
        <v>0</v>
      </c>
      <c r="AP68" s="2">
        <f>LISTAS!T65</f>
        <v>0</v>
      </c>
      <c r="AQ68" s="2">
        <f>LISTAS!V65</f>
        <v>0</v>
      </c>
      <c r="AR68" s="1">
        <f t="shared" si="54"/>
        <v>0</v>
      </c>
      <c r="AS68" s="1">
        <f t="shared" si="55"/>
        <v>0</v>
      </c>
      <c r="AT68" s="2"/>
      <c r="AU68" s="2"/>
      <c r="AV68" s="2"/>
      <c r="AW68" s="2"/>
      <c r="AX68" s="2"/>
      <c r="AY68" s="2"/>
      <c r="AZ68" s="2"/>
      <c r="BA68" s="2"/>
      <c r="BB68" s="2"/>
      <c r="BC68" s="2"/>
      <c r="BD68" s="2"/>
      <c r="BE68" s="2"/>
      <c r="BF68" s="2"/>
      <c r="BG68" s="127">
        <f t="shared" si="22"/>
        <v>0</v>
      </c>
      <c r="BH68" s="127">
        <f t="shared" si="56"/>
        <v>0</v>
      </c>
      <c r="BI68" s="128">
        <f t="shared" si="23"/>
        <v>0</v>
      </c>
      <c r="BJ68" s="128">
        <f t="shared" si="24"/>
        <v>0</v>
      </c>
      <c r="BK68" s="128">
        <f t="shared" si="25"/>
        <v>0</v>
      </c>
      <c r="BL68" s="128">
        <f t="shared" si="26"/>
        <v>0</v>
      </c>
      <c r="BM68" s="128">
        <f t="shared" si="27"/>
        <v>0</v>
      </c>
      <c r="BN68" s="128">
        <f t="shared" si="28"/>
        <v>0</v>
      </c>
      <c r="BO68" s="128">
        <f t="shared" si="29"/>
        <v>0</v>
      </c>
      <c r="BP68" s="128">
        <f t="shared" si="30"/>
        <v>0</v>
      </c>
      <c r="BQ68" s="128">
        <f t="shared" si="31"/>
        <v>0</v>
      </c>
      <c r="BR68" s="128">
        <f t="shared" si="32"/>
        <v>0</v>
      </c>
      <c r="BS68" s="128">
        <f t="shared" si="33"/>
        <v>0</v>
      </c>
      <c r="BT68" s="128">
        <f t="shared" si="34"/>
        <v>0</v>
      </c>
      <c r="BU68" s="128">
        <f t="shared" si="35"/>
        <v>0</v>
      </c>
      <c r="BV68" s="129">
        <f t="shared" si="36"/>
        <v>0</v>
      </c>
      <c r="BW68" s="127">
        <f t="shared" si="57"/>
        <v>0</v>
      </c>
      <c r="BX68" s="36"/>
    </row>
    <row r="69" spans="1:76" ht="25.5" x14ac:dyDescent="0.25">
      <c r="A69" s="11"/>
      <c r="B69" s="72" t="s">
        <v>74</v>
      </c>
      <c r="C69" s="14" t="s">
        <v>75</v>
      </c>
      <c r="D69" s="73">
        <v>57</v>
      </c>
      <c r="E69" s="74" t="s">
        <v>143</v>
      </c>
      <c r="F69" s="14" t="s">
        <v>83</v>
      </c>
      <c r="G69" s="75" t="s">
        <v>142</v>
      </c>
      <c r="H69" s="15">
        <v>109185</v>
      </c>
      <c r="I69" s="125">
        <v>112710</v>
      </c>
      <c r="J69" s="61"/>
      <c r="K69" s="61"/>
      <c r="L69" s="61"/>
      <c r="M69" s="82"/>
      <c r="N69" s="61"/>
      <c r="O69" s="61"/>
      <c r="P69" s="82">
        <f>LISTAS!C66</f>
        <v>0</v>
      </c>
      <c r="Q69" s="16"/>
      <c r="R69" s="82">
        <f t="shared" si="17"/>
        <v>0</v>
      </c>
      <c r="S69" s="124">
        <f t="shared" si="18"/>
        <v>0</v>
      </c>
      <c r="T69" s="124">
        <f t="shared" si="19"/>
        <v>0</v>
      </c>
      <c r="U69" s="124">
        <f t="shared" si="20"/>
        <v>0</v>
      </c>
      <c r="V69" s="125">
        <f t="shared" si="21"/>
        <v>0</v>
      </c>
      <c r="W69" s="2"/>
      <c r="X69" s="2"/>
      <c r="Y69" s="2"/>
      <c r="Z69" s="2"/>
      <c r="AA69" s="2"/>
      <c r="AB69" s="2"/>
      <c r="AC69" s="1">
        <f t="shared" si="52"/>
        <v>0</v>
      </c>
      <c r="AD69" s="1">
        <f t="shared" si="53"/>
        <v>0</v>
      </c>
      <c r="AE69" s="2">
        <f>LISTAS!D66</f>
        <v>0</v>
      </c>
      <c r="AF69" s="2">
        <f>LISTAS!E66</f>
        <v>0</v>
      </c>
      <c r="AG69" s="2">
        <f>LISTAS!F66</f>
        <v>0</v>
      </c>
      <c r="AH69" s="2">
        <f>LISTAS!G66</f>
        <v>0</v>
      </c>
      <c r="AI69" s="2">
        <f>LISTAS!J66</f>
        <v>0</v>
      </c>
      <c r="AJ69" s="2">
        <f>LISTAS!L66</f>
        <v>0</v>
      </c>
      <c r="AK69" s="2">
        <f>LISTAS!M66</f>
        <v>0</v>
      </c>
      <c r="AL69" s="2">
        <f>LISTAS!O66</f>
        <v>0</v>
      </c>
      <c r="AM69" s="2">
        <f>LISTAS!P66</f>
        <v>0</v>
      </c>
      <c r="AN69" s="2">
        <f>LISTAS!Q66</f>
        <v>0</v>
      </c>
      <c r="AO69" s="2">
        <f>LISTAS!S66</f>
        <v>0</v>
      </c>
      <c r="AP69" s="2">
        <f>LISTAS!T66</f>
        <v>0</v>
      </c>
      <c r="AQ69" s="2">
        <f>LISTAS!V66</f>
        <v>0</v>
      </c>
      <c r="AR69" s="1">
        <f t="shared" si="54"/>
        <v>0</v>
      </c>
      <c r="AS69" s="1">
        <f t="shared" si="55"/>
        <v>0</v>
      </c>
      <c r="AT69" s="2"/>
      <c r="AU69" s="2"/>
      <c r="AV69" s="2"/>
      <c r="AW69" s="2"/>
      <c r="AX69" s="2"/>
      <c r="AY69" s="2"/>
      <c r="AZ69" s="2"/>
      <c r="BA69" s="2"/>
      <c r="BB69" s="2"/>
      <c r="BC69" s="2"/>
      <c r="BD69" s="2"/>
      <c r="BE69" s="2"/>
      <c r="BF69" s="2"/>
      <c r="BG69" s="127">
        <f t="shared" si="22"/>
        <v>0</v>
      </c>
      <c r="BH69" s="127">
        <f t="shared" si="56"/>
        <v>0</v>
      </c>
      <c r="BI69" s="128">
        <f t="shared" si="23"/>
        <v>0</v>
      </c>
      <c r="BJ69" s="128">
        <f t="shared" si="24"/>
        <v>0</v>
      </c>
      <c r="BK69" s="128">
        <f t="shared" si="25"/>
        <v>0</v>
      </c>
      <c r="BL69" s="128">
        <f t="shared" si="26"/>
        <v>0</v>
      </c>
      <c r="BM69" s="128">
        <f t="shared" si="27"/>
        <v>0</v>
      </c>
      <c r="BN69" s="128">
        <f t="shared" si="28"/>
        <v>0</v>
      </c>
      <c r="BO69" s="128">
        <f t="shared" si="29"/>
        <v>0</v>
      </c>
      <c r="BP69" s="128">
        <f t="shared" si="30"/>
        <v>0</v>
      </c>
      <c r="BQ69" s="128">
        <f t="shared" si="31"/>
        <v>0</v>
      </c>
      <c r="BR69" s="128">
        <f t="shared" si="32"/>
        <v>0</v>
      </c>
      <c r="BS69" s="128">
        <f t="shared" si="33"/>
        <v>0</v>
      </c>
      <c r="BT69" s="128">
        <f t="shared" si="34"/>
        <v>0</v>
      </c>
      <c r="BU69" s="128">
        <f t="shared" si="35"/>
        <v>0</v>
      </c>
      <c r="BV69" s="129">
        <f t="shared" si="36"/>
        <v>0</v>
      </c>
      <c r="BW69" s="127">
        <f t="shared" si="57"/>
        <v>0</v>
      </c>
      <c r="BX69" s="36"/>
    </row>
    <row r="70" spans="1:76" ht="38.25" x14ac:dyDescent="0.25">
      <c r="A70" s="11"/>
      <c r="B70" s="72" t="s">
        <v>74</v>
      </c>
      <c r="C70" s="14" t="s">
        <v>75</v>
      </c>
      <c r="D70" s="73">
        <v>58</v>
      </c>
      <c r="E70" s="74" t="s">
        <v>144</v>
      </c>
      <c r="F70" s="14" t="s">
        <v>83</v>
      </c>
      <c r="G70" s="75" t="s">
        <v>142</v>
      </c>
      <c r="H70" s="15">
        <v>109185</v>
      </c>
      <c r="I70" s="125">
        <v>112710</v>
      </c>
      <c r="J70" s="61"/>
      <c r="K70" s="61"/>
      <c r="L70" s="61"/>
      <c r="M70" s="82"/>
      <c r="N70" s="61"/>
      <c r="O70" s="61"/>
      <c r="P70" s="82">
        <f>LISTAS!C67</f>
        <v>0</v>
      </c>
      <c r="Q70" s="16"/>
      <c r="R70" s="82">
        <f t="shared" si="17"/>
        <v>0</v>
      </c>
      <c r="S70" s="124">
        <f t="shared" si="18"/>
        <v>0</v>
      </c>
      <c r="T70" s="124">
        <f t="shared" si="19"/>
        <v>0</v>
      </c>
      <c r="U70" s="124">
        <f t="shared" si="20"/>
        <v>0</v>
      </c>
      <c r="V70" s="125">
        <f t="shared" si="21"/>
        <v>0</v>
      </c>
      <c r="W70" s="2"/>
      <c r="X70" s="2"/>
      <c r="Y70" s="2"/>
      <c r="Z70" s="2"/>
      <c r="AA70" s="2"/>
      <c r="AB70" s="2"/>
      <c r="AC70" s="1">
        <f t="shared" si="52"/>
        <v>0</v>
      </c>
      <c r="AD70" s="1">
        <f t="shared" si="53"/>
        <v>0</v>
      </c>
      <c r="AE70" s="2">
        <f>LISTAS!D67</f>
        <v>0</v>
      </c>
      <c r="AF70" s="2">
        <f>LISTAS!E67</f>
        <v>0</v>
      </c>
      <c r="AG70" s="2">
        <f>LISTAS!F67</f>
        <v>0</v>
      </c>
      <c r="AH70" s="2">
        <f>LISTAS!G67</f>
        <v>0</v>
      </c>
      <c r="AI70" s="2">
        <f>LISTAS!J67</f>
        <v>0</v>
      </c>
      <c r="AJ70" s="2">
        <f>LISTAS!L67</f>
        <v>0</v>
      </c>
      <c r="AK70" s="2">
        <f>LISTAS!M67</f>
        <v>0</v>
      </c>
      <c r="AL70" s="2">
        <f>LISTAS!O67</f>
        <v>0</v>
      </c>
      <c r="AM70" s="2">
        <f>LISTAS!P67</f>
        <v>0</v>
      </c>
      <c r="AN70" s="2">
        <f>LISTAS!Q67</f>
        <v>0</v>
      </c>
      <c r="AO70" s="2">
        <f>LISTAS!S67</f>
        <v>0</v>
      </c>
      <c r="AP70" s="2">
        <f>LISTAS!T67</f>
        <v>0</v>
      </c>
      <c r="AQ70" s="2">
        <f>LISTAS!V67</f>
        <v>0</v>
      </c>
      <c r="AR70" s="1">
        <f t="shared" si="54"/>
        <v>0</v>
      </c>
      <c r="AS70" s="1">
        <f t="shared" si="55"/>
        <v>0</v>
      </c>
      <c r="AT70" s="2"/>
      <c r="AU70" s="2"/>
      <c r="AV70" s="2"/>
      <c r="AW70" s="2"/>
      <c r="AX70" s="2"/>
      <c r="AY70" s="2"/>
      <c r="AZ70" s="2"/>
      <c r="BA70" s="2"/>
      <c r="BB70" s="2"/>
      <c r="BC70" s="2"/>
      <c r="BD70" s="2"/>
      <c r="BE70" s="2"/>
      <c r="BF70" s="2"/>
      <c r="BG70" s="127">
        <f t="shared" si="22"/>
        <v>0</v>
      </c>
      <c r="BH70" s="127">
        <f t="shared" si="56"/>
        <v>0</v>
      </c>
      <c r="BI70" s="128">
        <f t="shared" si="23"/>
        <v>0</v>
      </c>
      <c r="BJ70" s="128">
        <f t="shared" si="24"/>
        <v>0</v>
      </c>
      <c r="BK70" s="128">
        <f t="shared" si="25"/>
        <v>0</v>
      </c>
      <c r="BL70" s="128">
        <f t="shared" si="26"/>
        <v>0</v>
      </c>
      <c r="BM70" s="128">
        <f t="shared" si="27"/>
        <v>0</v>
      </c>
      <c r="BN70" s="128">
        <f t="shared" si="28"/>
        <v>0</v>
      </c>
      <c r="BO70" s="128">
        <f t="shared" si="29"/>
        <v>0</v>
      </c>
      <c r="BP70" s="128">
        <f t="shared" si="30"/>
        <v>0</v>
      </c>
      <c r="BQ70" s="128">
        <f t="shared" si="31"/>
        <v>0</v>
      </c>
      <c r="BR70" s="128">
        <f t="shared" si="32"/>
        <v>0</v>
      </c>
      <c r="BS70" s="128">
        <f t="shared" si="33"/>
        <v>0</v>
      </c>
      <c r="BT70" s="128">
        <f t="shared" si="34"/>
        <v>0</v>
      </c>
      <c r="BU70" s="128">
        <f t="shared" si="35"/>
        <v>0</v>
      </c>
      <c r="BV70" s="129">
        <f t="shared" si="36"/>
        <v>0</v>
      </c>
      <c r="BW70" s="127">
        <f t="shared" si="57"/>
        <v>0</v>
      </c>
      <c r="BX70" s="36"/>
    </row>
    <row r="71" spans="1:76" ht="25.5" x14ac:dyDescent="0.25">
      <c r="A71" s="11"/>
      <c r="B71" s="72" t="s">
        <v>74</v>
      </c>
      <c r="C71" s="14" t="s">
        <v>75</v>
      </c>
      <c r="D71" s="73">
        <v>59</v>
      </c>
      <c r="E71" s="74" t="s">
        <v>145</v>
      </c>
      <c r="F71" s="14" t="s">
        <v>83</v>
      </c>
      <c r="G71" s="75" t="s">
        <v>142</v>
      </c>
      <c r="H71" s="15">
        <v>109185</v>
      </c>
      <c r="I71" s="125">
        <v>112710</v>
      </c>
      <c r="J71" s="61"/>
      <c r="K71" s="61"/>
      <c r="L71" s="61"/>
      <c r="M71" s="82"/>
      <c r="N71" s="61"/>
      <c r="O71" s="61"/>
      <c r="P71" s="82">
        <f>LISTAS!C68</f>
        <v>0</v>
      </c>
      <c r="Q71" s="16"/>
      <c r="R71" s="82">
        <f t="shared" si="17"/>
        <v>0</v>
      </c>
      <c r="S71" s="124">
        <f t="shared" si="18"/>
        <v>0</v>
      </c>
      <c r="T71" s="124">
        <f t="shared" si="19"/>
        <v>0</v>
      </c>
      <c r="U71" s="124">
        <f t="shared" si="20"/>
        <v>0</v>
      </c>
      <c r="V71" s="125">
        <f t="shared" si="21"/>
        <v>0</v>
      </c>
      <c r="W71" s="2"/>
      <c r="X71" s="2"/>
      <c r="Y71" s="2"/>
      <c r="Z71" s="2"/>
      <c r="AA71" s="2"/>
      <c r="AB71" s="2"/>
      <c r="AC71" s="1">
        <f t="shared" si="52"/>
        <v>0</v>
      </c>
      <c r="AD71" s="1">
        <f t="shared" si="53"/>
        <v>0</v>
      </c>
      <c r="AE71" s="2">
        <f>LISTAS!D68</f>
        <v>0</v>
      </c>
      <c r="AF71" s="2">
        <f>LISTAS!E68</f>
        <v>0</v>
      </c>
      <c r="AG71" s="2">
        <f>LISTAS!F68</f>
        <v>0</v>
      </c>
      <c r="AH71" s="2">
        <f>LISTAS!G68</f>
        <v>0</v>
      </c>
      <c r="AI71" s="2">
        <f>LISTAS!J68</f>
        <v>0</v>
      </c>
      <c r="AJ71" s="2">
        <f>LISTAS!L68</f>
        <v>0</v>
      </c>
      <c r="AK71" s="2">
        <f>LISTAS!M68</f>
        <v>0</v>
      </c>
      <c r="AL71" s="2">
        <f>LISTAS!O68</f>
        <v>0</v>
      </c>
      <c r="AM71" s="2">
        <f>LISTAS!P68</f>
        <v>0</v>
      </c>
      <c r="AN71" s="2">
        <f>LISTAS!Q68</f>
        <v>0</v>
      </c>
      <c r="AO71" s="2">
        <f>LISTAS!S68</f>
        <v>0</v>
      </c>
      <c r="AP71" s="2">
        <f>LISTAS!T68</f>
        <v>0</v>
      </c>
      <c r="AQ71" s="2">
        <f>LISTAS!V68</f>
        <v>0</v>
      </c>
      <c r="AR71" s="1">
        <f t="shared" si="54"/>
        <v>0</v>
      </c>
      <c r="AS71" s="1">
        <f t="shared" si="55"/>
        <v>0</v>
      </c>
      <c r="AT71" s="2"/>
      <c r="AU71" s="2"/>
      <c r="AV71" s="2"/>
      <c r="AW71" s="2"/>
      <c r="AX71" s="2"/>
      <c r="AY71" s="2"/>
      <c r="AZ71" s="2"/>
      <c r="BA71" s="2"/>
      <c r="BB71" s="2"/>
      <c r="BC71" s="2"/>
      <c r="BD71" s="2"/>
      <c r="BE71" s="2"/>
      <c r="BF71" s="2"/>
      <c r="BG71" s="127">
        <f t="shared" si="22"/>
        <v>0</v>
      </c>
      <c r="BH71" s="127">
        <f t="shared" si="56"/>
        <v>0</v>
      </c>
      <c r="BI71" s="128">
        <f t="shared" si="23"/>
        <v>0</v>
      </c>
      <c r="BJ71" s="128">
        <f t="shared" si="24"/>
        <v>0</v>
      </c>
      <c r="BK71" s="128">
        <f t="shared" si="25"/>
        <v>0</v>
      </c>
      <c r="BL71" s="128">
        <f t="shared" si="26"/>
        <v>0</v>
      </c>
      <c r="BM71" s="128">
        <f t="shared" si="27"/>
        <v>0</v>
      </c>
      <c r="BN71" s="128">
        <f t="shared" si="28"/>
        <v>0</v>
      </c>
      <c r="BO71" s="128">
        <f t="shared" si="29"/>
        <v>0</v>
      </c>
      <c r="BP71" s="128">
        <f t="shared" si="30"/>
        <v>0</v>
      </c>
      <c r="BQ71" s="128">
        <f t="shared" si="31"/>
        <v>0</v>
      </c>
      <c r="BR71" s="128">
        <f t="shared" si="32"/>
        <v>0</v>
      </c>
      <c r="BS71" s="128">
        <f t="shared" si="33"/>
        <v>0</v>
      </c>
      <c r="BT71" s="128">
        <f t="shared" si="34"/>
        <v>0</v>
      </c>
      <c r="BU71" s="128">
        <f t="shared" si="35"/>
        <v>0</v>
      </c>
      <c r="BV71" s="129">
        <f t="shared" si="36"/>
        <v>0</v>
      </c>
      <c r="BW71" s="127">
        <f t="shared" si="57"/>
        <v>0</v>
      </c>
      <c r="BX71" s="36"/>
    </row>
    <row r="72" spans="1:76" ht="25.5" x14ac:dyDescent="0.25">
      <c r="A72" s="11"/>
      <c r="B72" s="72" t="s">
        <v>74</v>
      </c>
      <c r="C72" s="14" t="s">
        <v>75</v>
      </c>
      <c r="D72" s="73">
        <v>60</v>
      </c>
      <c r="E72" s="74" t="s">
        <v>146</v>
      </c>
      <c r="F72" s="14" t="s">
        <v>83</v>
      </c>
      <c r="G72" s="75" t="s">
        <v>142</v>
      </c>
      <c r="H72" s="15">
        <v>109185</v>
      </c>
      <c r="I72" s="125">
        <v>112710</v>
      </c>
      <c r="J72" s="61"/>
      <c r="K72" s="61"/>
      <c r="L72" s="61"/>
      <c r="M72" s="82"/>
      <c r="N72" s="61"/>
      <c r="O72" s="61"/>
      <c r="P72" s="82">
        <f>LISTAS!C69</f>
        <v>0</v>
      </c>
      <c r="Q72" s="16"/>
      <c r="R72" s="82">
        <f t="shared" si="17"/>
        <v>0</v>
      </c>
      <c r="S72" s="124">
        <f t="shared" si="18"/>
        <v>0</v>
      </c>
      <c r="T72" s="124">
        <f t="shared" si="19"/>
        <v>0</v>
      </c>
      <c r="U72" s="124">
        <f t="shared" si="20"/>
        <v>0</v>
      </c>
      <c r="V72" s="125">
        <f t="shared" si="21"/>
        <v>0</v>
      </c>
      <c r="W72" s="2"/>
      <c r="X72" s="2"/>
      <c r="Y72" s="2"/>
      <c r="Z72" s="2"/>
      <c r="AA72" s="2"/>
      <c r="AB72" s="2"/>
      <c r="AC72" s="1">
        <f t="shared" si="52"/>
        <v>0</v>
      </c>
      <c r="AD72" s="1">
        <f t="shared" si="53"/>
        <v>0</v>
      </c>
      <c r="AE72" s="2">
        <f>LISTAS!D69</f>
        <v>0</v>
      </c>
      <c r="AF72" s="2">
        <f>LISTAS!E69</f>
        <v>0</v>
      </c>
      <c r="AG72" s="2">
        <f>LISTAS!F69</f>
        <v>0</v>
      </c>
      <c r="AH72" s="2">
        <f>LISTAS!G69</f>
        <v>0</v>
      </c>
      <c r="AI72" s="2">
        <f>LISTAS!J69</f>
        <v>0</v>
      </c>
      <c r="AJ72" s="2">
        <f>LISTAS!L69</f>
        <v>0</v>
      </c>
      <c r="AK72" s="2">
        <f>LISTAS!M69</f>
        <v>0</v>
      </c>
      <c r="AL72" s="2">
        <f>LISTAS!O69</f>
        <v>0</v>
      </c>
      <c r="AM72" s="2">
        <f>LISTAS!P69</f>
        <v>0</v>
      </c>
      <c r="AN72" s="2">
        <f>LISTAS!Q69</f>
        <v>0</v>
      </c>
      <c r="AO72" s="2">
        <f>LISTAS!S69</f>
        <v>0</v>
      </c>
      <c r="AP72" s="2">
        <f>LISTAS!T69</f>
        <v>0</v>
      </c>
      <c r="AQ72" s="2">
        <f>LISTAS!V69</f>
        <v>0</v>
      </c>
      <c r="AR72" s="1">
        <f t="shared" si="54"/>
        <v>0</v>
      </c>
      <c r="AS72" s="1">
        <f t="shared" si="55"/>
        <v>0</v>
      </c>
      <c r="AT72" s="2"/>
      <c r="AU72" s="2"/>
      <c r="AV72" s="2"/>
      <c r="AW72" s="2"/>
      <c r="AX72" s="2"/>
      <c r="AY72" s="2"/>
      <c r="AZ72" s="2"/>
      <c r="BA72" s="2"/>
      <c r="BB72" s="2"/>
      <c r="BC72" s="2"/>
      <c r="BD72" s="2"/>
      <c r="BE72" s="2"/>
      <c r="BF72" s="2"/>
      <c r="BG72" s="127">
        <f t="shared" si="22"/>
        <v>0</v>
      </c>
      <c r="BH72" s="127">
        <f t="shared" si="56"/>
        <v>0</v>
      </c>
      <c r="BI72" s="128">
        <f t="shared" si="23"/>
        <v>0</v>
      </c>
      <c r="BJ72" s="128">
        <f t="shared" si="24"/>
        <v>0</v>
      </c>
      <c r="BK72" s="128">
        <f t="shared" si="25"/>
        <v>0</v>
      </c>
      <c r="BL72" s="128">
        <f t="shared" si="26"/>
        <v>0</v>
      </c>
      <c r="BM72" s="128">
        <f t="shared" si="27"/>
        <v>0</v>
      </c>
      <c r="BN72" s="128">
        <f t="shared" si="28"/>
        <v>0</v>
      </c>
      <c r="BO72" s="128">
        <f t="shared" si="29"/>
        <v>0</v>
      </c>
      <c r="BP72" s="128">
        <f t="shared" si="30"/>
        <v>0</v>
      </c>
      <c r="BQ72" s="128">
        <f t="shared" si="31"/>
        <v>0</v>
      </c>
      <c r="BR72" s="128">
        <f t="shared" si="32"/>
        <v>0</v>
      </c>
      <c r="BS72" s="128">
        <f t="shared" si="33"/>
        <v>0</v>
      </c>
      <c r="BT72" s="128">
        <f t="shared" si="34"/>
        <v>0</v>
      </c>
      <c r="BU72" s="128">
        <f t="shared" si="35"/>
        <v>0</v>
      </c>
      <c r="BV72" s="129">
        <f t="shared" si="36"/>
        <v>0</v>
      </c>
      <c r="BW72" s="127">
        <f t="shared" si="57"/>
        <v>0</v>
      </c>
      <c r="BX72" s="36"/>
    </row>
    <row r="73" spans="1:76" ht="25.5" x14ac:dyDescent="0.25">
      <c r="A73" s="11"/>
      <c r="B73" s="72" t="s">
        <v>74</v>
      </c>
      <c r="C73" s="14" t="s">
        <v>75</v>
      </c>
      <c r="D73" s="73">
        <v>61</v>
      </c>
      <c r="E73" s="74" t="s">
        <v>147</v>
      </c>
      <c r="F73" s="14" t="s">
        <v>92</v>
      </c>
      <c r="G73" s="75" t="s">
        <v>142</v>
      </c>
      <c r="H73" s="15">
        <v>179176</v>
      </c>
      <c r="I73" s="125">
        <v>184968</v>
      </c>
      <c r="J73" s="61"/>
      <c r="K73" s="61"/>
      <c r="L73" s="61"/>
      <c r="M73" s="82"/>
      <c r="N73" s="61"/>
      <c r="O73" s="61"/>
      <c r="P73" s="82">
        <f>LISTAS!C70</f>
        <v>0</v>
      </c>
      <c r="Q73" s="16"/>
      <c r="R73" s="82">
        <f t="shared" si="17"/>
        <v>0</v>
      </c>
      <c r="S73" s="124">
        <f t="shared" si="18"/>
        <v>0</v>
      </c>
      <c r="T73" s="124">
        <f t="shared" si="19"/>
        <v>0</v>
      </c>
      <c r="U73" s="124">
        <f t="shared" si="20"/>
        <v>0</v>
      </c>
      <c r="V73" s="125">
        <f t="shared" si="21"/>
        <v>0</v>
      </c>
      <c r="W73" s="2"/>
      <c r="X73" s="2"/>
      <c r="Y73" s="2"/>
      <c r="Z73" s="2"/>
      <c r="AA73" s="2"/>
      <c r="AB73" s="2"/>
      <c r="AC73" s="1">
        <f t="shared" si="52"/>
        <v>0</v>
      </c>
      <c r="AD73" s="1">
        <f t="shared" si="53"/>
        <v>0</v>
      </c>
      <c r="AE73" s="2">
        <f>LISTAS!D70</f>
        <v>0</v>
      </c>
      <c r="AF73" s="2">
        <f>LISTAS!E70</f>
        <v>0</v>
      </c>
      <c r="AG73" s="2">
        <f>LISTAS!F70</f>
        <v>0</v>
      </c>
      <c r="AH73" s="2">
        <f>LISTAS!G70</f>
        <v>0</v>
      </c>
      <c r="AI73" s="2">
        <f>LISTAS!J70</f>
        <v>0</v>
      </c>
      <c r="AJ73" s="2">
        <f>LISTAS!L70</f>
        <v>0</v>
      </c>
      <c r="AK73" s="2">
        <f>LISTAS!M70</f>
        <v>0</v>
      </c>
      <c r="AL73" s="2">
        <f>LISTAS!O70</f>
        <v>0</v>
      </c>
      <c r="AM73" s="2">
        <f>LISTAS!P70</f>
        <v>0</v>
      </c>
      <c r="AN73" s="2">
        <f>LISTAS!Q70</f>
        <v>0</v>
      </c>
      <c r="AO73" s="2">
        <f>LISTAS!S70</f>
        <v>0</v>
      </c>
      <c r="AP73" s="2">
        <f>LISTAS!T70</f>
        <v>0</v>
      </c>
      <c r="AQ73" s="2">
        <f>LISTAS!V70</f>
        <v>0</v>
      </c>
      <c r="AR73" s="1">
        <f t="shared" si="54"/>
        <v>0</v>
      </c>
      <c r="AS73" s="1">
        <f t="shared" si="55"/>
        <v>0</v>
      </c>
      <c r="AT73" s="2"/>
      <c r="AU73" s="2"/>
      <c r="AV73" s="2"/>
      <c r="AW73" s="2"/>
      <c r="AX73" s="2"/>
      <c r="AY73" s="2"/>
      <c r="AZ73" s="2"/>
      <c r="BA73" s="2"/>
      <c r="BB73" s="2"/>
      <c r="BC73" s="2"/>
      <c r="BD73" s="2"/>
      <c r="BE73" s="2"/>
      <c r="BF73" s="2"/>
      <c r="BG73" s="127">
        <f t="shared" si="22"/>
        <v>0</v>
      </c>
      <c r="BH73" s="127">
        <f t="shared" si="56"/>
        <v>0</v>
      </c>
      <c r="BI73" s="128">
        <f t="shared" si="23"/>
        <v>0</v>
      </c>
      <c r="BJ73" s="128">
        <f t="shared" si="24"/>
        <v>0</v>
      </c>
      <c r="BK73" s="128">
        <f t="shared" si="25"/>
        <v>0</v>
      </c>
      <c r="BL73" s="128">
        <f t="shared" si="26"/>
        <v>0</v>
      </c>
      <c r="BM73" s="128">
        <f t="shared" si="27"/>
        <v>0</v>
      </c>
      <c r="BN73" s="128">
        <f t="shared" si="28"/>
        <v>0</v>
      </c>
      <c r="BO73" s="128">
        <f t="shared" si="29"/>
        <v>0</v>
      </c>
      <c r="BP73" s="128">
        <f t="shared" si="30"/>
        <v>0</v>
      </c>
      <c r="BQ73" s="128">
        <f t="shared" si="31"/>
        <v>0</v>
      </c>
      <c r="BR73" s="128">
        <f t="shared" si="32"/>
        <v>0</v>
      </c>
      <c r="BS73" s="128">
        <f t="shared" si="33"/>
        <v>0</v>
      </c>
      <c r="BT73" s="128">
        <f t="shared" si="34"/>
        <v>0</v>
      </c>
      <c r="BU73" s="128">
        <f t="shared" si="35"/>
        <v>0</v>
      </c>
      <c r="BV73" s="129">
        <f t="shared" si="36"/>
        <v>0</v>
      </c>
      <c r="BW73" s="127">
        <f t="shared" si="57"/>
        <v>0</v>
      </c>
      <c r="BX73" s="36"/>
    </row>
    <row r="74" spans="1:76" ht="25.5" x14ac:dyDescent="0.25">
      <c r="A74" s="11"/>
      <c r="B74" s="72" t="s">
        <v>74</v>
      </c>
      <c r="C74" s="14" t="s">
        <v>75</v>
      </c>
      <c r="D74" s="73">
        <v>62</v>
      </c>
      <c r="E74" s="74" t="s">
        <v>148</v>
      </c>
      <c r="F74" s="14" t="s">
        <v>92</v>
      </c>
      <c r="G74" s="75" t="s">
        <v>142</v>
      </c>
      <c r="H74" s="15">
        <v>159735</v>
      </c>
      <c r="I74" s="125">
        <v>164895</v>
      </c>
      <c r="J74" s="61"/>
      <c r="K74" s="61"/>
      <c r="L74" s="61"/>
      <c r="M74" s="82"/>
      <c r="N74" s="61"/>
      <c r="O74" s="61"/>
      <c r="P74" s="82">
        <f>LISTAS!C71</f>
        <v>0</v>
      </c>
      <c r="Q74" s="16"/>
      <c r="R74" s="82">
        <f t="shared" si="17"/>
        <v>0</v>
      </c>
      <c r="S74" s="124">
        <f t="shared" si="18"/>
        <v>0</v>
      </c>
      <c r="T74" s="124">
        <f t="shared" si="19"/>
        <v>0</v>
      </c>
      <c r="U74" s="124">
        <f t="shared" si="20"/>
        <v>0</v>
      </c>
      <c r="V74" s="125">
        <f t="shared" si="21"/>
        <v>0</v>
      </c>
      <c r="W74" s="2"/>
      <c r="X74" s="2"/>
      <c r="Y74" s="2"/>
      <c r="Z74" s="2"/>
      <c r="AA74" s="2"/>
      <c r="AB74" s="2"/>
      <c r="AC74" s="1">
        <f t="shared" si="52"/>
        <v>0</v>
      </c>
      <c r="AD74" s="1">
        <f t="shared" si="53"/>
        <v>0</v>
      </c>
      <c r="AE74" s="2">
        <f>LISTAS!D71</f>
        <v>0</v>
      </c>
      <c r="AF74" s="2">
        <f>LISTAS!E71</f>
        <v>0</v>
      </c>
      <c r="AG74" s="2">
        <f>LISTAS!F71</f>
        <v>0</v>
      </c>
      <c r="AH74" s="2">
        <f>LISTAS!G71</f>
        <v>0</v>
      </c>
      <c r="AI74" s="2">
        <f>LISTAS!J71</f>
        <v>0</v>
      </c>
      <c r="AJ74" s="2">
        <f>LISTAS!L71</f>
        <v>0</v>
      </c>
      <c r="AK74" s="2">
        <f>LISTAS!M71</f>
        <v>0</v>
      </c>
      <c r="AL74" s="2">
        <f>LISTAS!O71</f>
        <v>0</v>
      </c>
      <c r="AM74" s="2">
        <f>LISTAS!P71</f>
        <v>0</v>
      </c>
      <c r="AN74" s="2">
        <f>LISTAS!Q71</f>
        <v>0</v>
      </c>
      <c r="AO74" s="2">
        <f>LISTAS!S71</f>
        <v>0</v>
      </c>
      <c r="AP74" s="2">
        <f>LISTAS!T71</f>
        <v>0</v>
      </c>
      <c r="AQ74" s="2">
        <f>LISTAS!V71</f>
        <v>0</v>
      </c>
      <c r="AR74" s="1">
        <f t="shared" si="54"/>
        <v>0</v>
      </c>
      <c r="AS74" s="1">
        <f t="shared" si="55"/>
        <v>0</v>
      </c>
      <c r="AT74" s="2"/>
      <c r="AU74" s="2"/>
      <c r="AV74" s="2"/>
      <c r="AW74" s="2"/>
      <c r="AX74" s="2"/>
      <c r="AY74" s="2"/>
      <c r="AZ74" s="2"/>
      <c r="BA74" s="2"/>
      <c r="BB74" s="2"/>
      <c r="BC74" s="2"/>
      <c r="BD74" s="2"/>
      <c r="BE74" s="2"/>
      <c r="BF74" s="2"/>
      <c r="BG74" s="127">
        <f t="shared" si="22"/>
        <v>0</v>
      </c>
      <c r="BH74" s="127">
        <f t="shared" si="56"/>
        <v>0</v>
      </c>
      <c r="BI74" s="128">
        <f t="shared" si="23"/>
        <v>0</v>
      </c>
      <c r="BJ74" s="128">
        <f t="shared" si="24"/>
        <v>0</v>
      </c>
      <c r="BK74" s="128">
        <f t="shared" si="25"/>
        <v>0</v>
      </c>
      <c r="BL74" s="128">
        <f t="shared" si="26"/>
        <v>0</v>
      </c>
      <c r="BM74" s="128">
        <f t="shared" si="27"/>
        <v>0</v>
      </c>
      <c r="BN74" s="128">
        <f t="shared" si="28"/>
        <v>0</v>
      </c>
      <c r="BO74" s="128">
        <f t="shared" si="29"/>
        <v>0</v>
      </c>
      <c r="BP74" s="128">
        <f t="shared" si="30"/>
        <v>0</v>
      </c>
      <c r="BQ74" s="128">
        <f t="shared" si="31"/>
        <v>0</v>
      </c>
      <c r="BR74" s="128">
        <f t="shared" si="32"/>
        <v>0</v>
      </c>
      <c r="BS74" s="128">
        <f t="shared" si="33"/>
        <v>0</v>
      </c>
      <c r="BT74" s="128">
        <f t="shared" si="34"/>
        <v>0</v>
      </c>
      <c r="BU74" s="128">
        <f t="shared" si="35"/>
        <v>0</v>
      </c>
      <c r="BV74" s="129">
        <f t="shared" si="36"/>
        <v>0</v>
      </c>
      <c r="BW74" s="127">
        <f t="shared" si="57"/>
        <v>0</v>
      </c>
      <c r="BX74" s="36"/>
    </row>
    <row r="75" spans="1:76" ht="25.5" x14ac:dyDescent="0.25">
      <c r="A75" s="11"/>
      <c r="B75" s="72" t="s">
        <v>74</v>
      </c>
      <c r="C75" s="14" t="s">
        <v>75</v>
      </c>
      <c r="D75" s="73">
        <v>63</v>
      </c>
      <c r="E75" s="74" t="s">
        <v>149</v>
      </c>
      <c r="F75" s="14" t="s">
        <v>92</v>
      </c>
      <c r="G75" s="75" t="s">
        <v>142</v>
      </c>
      <c r="H75" s="15">
        <v>90988</v>
      </c>
      <c r="I75" s="125">
        <v>93925</v>
      </c>
      <c r="J75" s="61"/>
      <c r="K75" s="61"/>
      <c r="L75" s="61"/>
      <c r="M75" s="82"/>
      <c r="N75" s="61"/>
      <c r="O75" s="61"/>
      <c r="P75" s="82">
        <f>LISTAS!C72</f>
        <v>0</v>
      </c>
      <c r="Q75" s="16"/>
      <c r="R75" s="82">
        <f t="shared" si="17"/>
        <v>0</v>
      </c>
      <c r="S75" s="124">
        <f t="shared" si="18"/>
        <v>0</v>
      </c>
      <c r="T75" s="124">
        <f t="shared" si="19"/>
        <v>0</v>
      </c>
      <c r="U75" s="124">
        <f t="shared" si="20"/>
        <v>0</v>
      </c>
      <c r="V75" s="125">
        <f t="shared" si="21"/>
        <v>0</v>
      </c>
      <c r="W75" s="2"/>
      <c r="X75" s="2"/>
      <c r="Y75" s="2"/>
      <c r="Z75" s="2"/>
      <c r="AA75" s="2"/>
      <c r="AB75" s="2"/>
      <c r="AC75" s="1">
        <f t="shared" si="52"/>
        <v>0</v>
      </c>
      <c r="AD75" s="1">
        <f t="shared" si="53"/>
        <v>0</v>
      </c>
      <c r="AE75" s="2">
        <f>LISTAS!D72</f>
        <v>0</v>
      </c>
      <c r="AF75" s="2">
        <f>LISTAS!E72</f>
        <v>0</v>
      </c>
      <c r="AG75" s="2">
        <f>LISTAS!F72</f>
        <v>0</v>
      </c>
      <c r="AH75" s="2">
        <f>LISTAS!G72</f>
        <v>0</v>
      </c>
      <c r="AI75" s="2">
        <f>LISTAS!J72</f>
        <v>0</v>
      </c>
      <c r="AJ75" s="2">
        <f>LISTAS!L72</f>
        <v>0</v>
      </c>
      <c r="AK75" s="2">
        <f>LISTAS!M72</f>
        <v>0</v>
      </c>
      <c r="AL75" s="2">
        <f>LISTAS!O72</f>
        <v>0</v>
      </c>
      <c r="AM75" s="2">
        <f>LISTAS!P72</f>
        <v>0</v>
      </c>
      <c r="AN75" s="2">
        <f>LISTAS!Q72</f>
        <v>0</v>
      </c>
      <c r="AO75" s="2">
        <f>LISTAS!S72</f>
        <v>0</v>
      </c>
      <c r="AP75" s="2">
        <f>LISTAS!T72</f>
        <v>0</v>
      </c>
      <c r="AQ75" s="2">
        <f>LISTAS!V72</f>
        <v>0</v>
      </c>
      <c r="AR75" s="1">
        <f t="shared" si="54"/>
        <v>0</v>
      </c>
      <c r="AS75" s="1">
        <f t="shared" si="55"/>
        <v>0</v>
      </c>
      <c r="AT75" s="2"/>
      <c r="AU75" s="2"/>
      <c r="AV75" s="2"/>
      <c r="AW75" s="2"/>
      <c r="AX75" s="2"/>
      <c r="AY75" s="2"/>
      <c r="AZ75" s="2"/>
      <c r="BA75" s="2"/>
      <c r="BB75" s="2"/>
      <c r="BC75" s="2"/>
      <c r="BD75" s="2"/>
      <c r="BE75" s="2"/>
      <c r="BF75" s="2"/>
      <c r="BG75" s="127">
        <f t="shared" si="22"/>
        <v>0</v>
      </c>
      <c r="BH75" s="127">
        <f t="shared" si="56"/>
        <v>0</v>
      </c>
      <c r="BI75" s="128">
        <f t="shared" si="23"/>
        <v>0</v>
      </c>
      <c r="BJ75" s="128">
        <f t="shared" si="24"/>
        <v>0</v>
      </c>
      <c r="BK75" s="128">
        <f t="shared" si="25"/>
        <v>0</v>
      </c>
      <c r="BL75" s="128">
        <f t="shared" si="26"/>
        <v>0</v>
      </c>
      <c r="BM75" s="128">
        <f t="shared" si="27"/>
        <v>0</v>
      </c>
      <c r="BN75" s="128">
        <f t="shared" si="28"/>
        <v>0</v>
      </c>
      <c r="BO75" s="128">
        <f t="shared" si="29"/>
        <v>0</v>
      </c>
      <c r="BP75" s="128">
        <f t="shared" si="30"/>
        <v>0</v>
      </c>
      <c r="BQ75" s="128">
        <f t="shared" si="31"/>
        <v>0</v>
      </c>
      <c r="BR75" s="128">
        <f t="shared" si="32"/>
        <v>0</v>
      </c>
      <c r="BS75" s="128">
        <f t="shared" si="33"/>
        <v>0</v>
      </c>
      <c r="BT75" s="128">
        <f t="shared" si="34"/>
        <v>0</v>
      </c>
      <c r="BU75" s="128">
        <f t="shared" si="35"/>
        <v>0</v>
      </c>
      <c r="BV75" s="129">
        <f t="shared" si="36"/>
        <v>0</v>
      </c>
      <c r="BW75" s="127">
        <f t="shared" si="57"/>
        <v>0</v>
      </c>
      <c r="BX75" s="36"/>
    </row>
    <row r="76" spans="1:76" ht="25.5" x14ac:dyDescent="0.25">
      <c r="A76" s="11"/>
      <c r="B76" s="72" t="s">
        <v>74</v>
      </c>
      <c r="C76" s="14" t="s">
        <v>75</v>
      </c>
      <c r="D76" s="73">
        <v>64</v>
      </c>
      <c r="E76" s="74" t="s">
        <v>150</v>
      </c>
      <c r="F76" s="14" t="s">
        <v>92</v>
      </c>
      <c r="G76" s="75" t="s">
        <v>142</v>
      </c>
      <c r="H76" s="15">
        <v>109185</v>
      </c>
      <c r="I76" s="125">
        <v>112710</v>
      </c>
      <c r="J76" s="61"/>
      <c r="K76" s="61"/>
      <c r="L76" s="61"/>
      <c r="M76" s="82"/>
      <c r="N76" s="61"/>
      <c r="O76" s="61"/>
      <c r="P76" s="82">
        <f>LISTAS!C73</f>
        <v>0</v>
      </c>
      <c r="Q76" s="16"/>
      <c r="R76" s="82">
        <f t="shared" si="17"/>
        <v>0</v>
      </c>
      <c r="S76" s="124">
        <f t="shared" si="18"/>
        <v>0</v>
      </c>
      <c r="T76" s="124">
        <f t="shared" si="19"/>
        <v>0</v>
      </c>
      <c r="U76" s="124">
        <f t="shared" si="20"/>
        <v>0</v>
      </c>
      <c r="V76" s="125">
        <f t="shared" si="21"/>
        <v>0</v>
      </c>
      <c r="W76" s="2"/>
      <c r="X76" s="2"/>
      <c r="Y76" s="2"/>
      <c r="Z76" s="2"/>
      <c r="AA76" s="2"/>
      <c r="AB76" s="2"/>
      <c r="AC76" s="1">
        <f t="shared" si="52"/>
        <v>0</v>
      </c>
      <c r="AD76" s="1">
        <f t="shared" si="53"/>
        <v>0</v>
      </c>
      <c r="AE76" s="2">
        <f>LISTAS!D73</f>
        <v>0</v>
      </c>
      <c r="AF76" s="2">
        <f>LISTAS!E73</f>
        <v>0</v>
      </c>
      <c r="AG76" s="2">
        <f>LISTAS!F73</f>
        <v>0</v>
      </c>
      <c r="AH76" s="2">
        <f>LISTAS!G73</f>
        <v>0</v>
      </c>
      <c r="AI76" s="2">
        <f>LISTAS!J73</f>
        <v>0</v>
      </c>
      <c r="AJ76" s="2">
        <f>LISTAS!L73</f>
        <v>0</v>
      </c>
      <c r="AK76" s="2">
        <f>LISTAS!M73</f>
        <v>0</v>
      </c>
      <c r="AL76" s="2">
        <f>LISTAS!O73</f>
        <v>0</v>
      </c>
      <c r="AM76" s="2">
        <f>LISTAS!P73</f>
        <v>0</v>
      </c>
      <c r="AN76" s="2">
        <f>LISTAS!Q73</f>
        <v>0</v>
      </c>
      <c r="AO76" s="2">
        <f>LISTAS!S73</f>
        <v>0</v>
      </c>
      <c r="AP76" s="2">
        <f>LISTAS!T73</f>
        <v>0</v>
      </c>
      <c r="AQ76" s="2">
        <f>LISTAS!V73</f>
        <v>0</v>
      </c>
      <c r="AR76" s="1">
        <f t="shared" si="54"/>
        <v>0</v>
      </c>
      <c r="AS76" s="1">
        <f t="shared" si="55"/>
        <v>0</v>
      </c>
      <c r="AT76" s="2"/>
      <c r="AU76" s="2"/>
      <c r="AV76" s="2"/>
      <c r="AW76" s="2"/>
      <c r="AX76" s="2"/>
      <c r="AY76" s="2"/>
      <c r="AZ76" s="2"/>
      <c r="BA76" s="2"/>
      <c r="BB76" s="2"/>
      <c r="BC76" s="2"/>
      <c r="BD76" s="2"/>
      <c r="BE76" s="2"/>
      <c r="BF76" s="2"/>
      <c r="BG76" s="127">
        <f t="shared" si="22"/>
        <v>0</v>
      </c>
      <c r="BH76" s="127">
        <f t="shared" si="56"/>
        <v>0</v>
      </c>
      <c r="BI76" s="128">
        <f t="shared" si="23"/>
        <v>0</v>
      </c>
      <c r="BJ76" s="128">
        <f t="shared" si="24"/>
        <v>0</v>
      </c>
      <c r="BK76" s="128">
        <f t="shared" si="25"/>
        <v>0</v>
      </c>
      <c r="BL76" s="128">
        <f t="shared" si="26"/>
        <v>0</v>
      </c>
      <c r="BM76" s="128">
        <f t="shared" si="27"/>
        <v>0</v>
      </c>
      <c r="BN76" s="128">
        <f t="shared" si="28"/>
        <v>0</v>
      </c>
      <c r="BO76" s="128">
        <f t="shared" si="29"/>
        <v>0</v>
      </c>
      <c r="BP76" s="128">
        <f t="shared" si="30"/>
        <v>0</v>
      </c>
      <c r="BQ76" s="128">
        <f t="shared" si="31"/>
        <v>0</v>
      </c>
      <c r="BR76" s="128">
        <f t="shared" si="32"/>
        <v>0</v>
      </c>
      <c r="BS76" s="128">
        <f t="shared" si="33"/>
        <v>0</v>
      </c>
      <c r="BT76" s="128">
        <f t="shared" si="34"/>
        <v>0</v>
      </c>
      <c r="BU76" s="128">
        <f t="shared" si="35"/>
        <v>0</v>
      </c>
      <c r="BV76" s="129">
        <f t="shared" si="36"/>
        <v>0</v>
      </c>
      <c r="BW76" s="127">
        <f t="shared" si="57"/>
        <v>0</v>
      </c>
      <c r="BX76" s="36"/>
    </row>
    <row r="77" spans="1:76" ht="25.5" x14ac:dyDescent="0.25">
      <c r="A77" s="11"/>
      <c r="B77" s="72" t="s">
        <v>74</v>
      </c>
      <c r="C77" s="14" t="s">
        <v>75</v>
      </c>
      <c r="D77" s="73">
        <v>65</v>
      </c>
      <c r="E77" s="74" t="s">
        <v>151</v>
      </c>
      <c r="F77" s="14" t="s">
        <v>92</v>
      </c>
      <c r="G77" s="75" t="s">
        <v>142</v>
      </c>
      <c r="H77" s="15">
        <v>90988</v>
      </c>
      <c r="I77" s="125">
        <v>93925</v>
      </c>
      <c r="J77" s="61"/>
      <c r="K77" s="61"/>
      <c r="L77" s="61"/>
      <c r="M77" s="82"/>
      <c r="N77" s="61"/>
      <c r="O77" s="61"/>
      <c r="P77" s="82">
        <f>LISTAS!C74</f>
        <v>0</v>
      </c>
      <c r="Q77" s="16"/>
      <c r="R77" s="82">
        <f t="shared" si="17"/>
        <v>0</v>
      </c>
      <c r="S77" s="124">
        <f t="shared" si="18"/>
        <v>0</v>
      </c>
      <c r="T77" s="124">
        <f t="shared" si="19"/>
        <v>0</v>
      </c>
      <c r="U77" s="124">
        <f t="shared" si="20"/>
        <v>0</v>
      </c>
      <c r="V77" s="125">
        <f t="shared" si="21"/>
        <v>0</v>
      </c>
      <c r="W77" s="2"/>
      <c r="X77" s="2"/>
      <c r="Y77" s="2"/>
      <c r="Z77" s="2"/>
      <c r="AA77" s="2"/>
      <c r="AB77" s="2"/>
      <c r="AC77" s="1">
        <f t="shared" si="52"/>
        <v>0</v>
      </c>
      <c r="AD77" s="1">
        <f t="shared" ref="AD77:AD81" si="63">+AC77-O77</f>
        <v>0</v>
      </c>
      <c r="AE77" s="2">
        <f>LISTAS!D74</f>
        <v>0</v>
      </c>
      <c r="AF77" s="2">
        <f>LISTAS!E74</f>
        <v>0</v>
      </c>
      <c r="AG77" s="2">
        <f>LISTAS!F74</f>
        <v>0</v>
      </c>
      <c r="AH77" s="2">
        <f>LISTAS!G74</f>
        <v>0</v>
      </c>
      <c r="AI77" s="2">
        <f>LISTAS!J74</f>
        <v>0</v>
      </c>
      <c r="AJ77" s="2">
        <f>LISTAS!L74</f>
        <v>0</v>
      </c>
      <c r="AK77" s="2">
        <f>LISTAS!M74</f>
        <v>0</v>
      </c>
      <c r="AL77" s="2">
        <f>LISTAS!O74</f>
        <v>0</v>
      </c>
      <c r="AM77" s="2">
        <f>LISTAS!P74</f>
        <v>0</v>
      </c>
      <c r="AN77" s="2">
        <f>LISTAS!Q74</f>
        <v>0</v>
      </c>
      <c r="AO77" s="2">
        <f>LISTAS!S74</f>
        <v>0</v>
      </c>
      <c r="AP77" s="2">
        <f>LISTAS!T74</f>
        <v>0</v>
      </c>
      <c r="AQ77" s="2">
        <f>LISTAS!V74</f>
        <v>0</v>
      </c>
      <c r="AR77" s="1">
        <f t="shared" si="54"/>
        <v>0</v>
      </c>
      <c r="AS77" s="1">
        <f t="shared" ref="AS77:AS81" si="64">+AR77-P77</f>
        <v>0</v>
      </c>
      <c r="AT77" s="2"/>
      <c r="AU77" s="2"/>
      <c r="AV77" s="2"/>
      <c r="AW77" s="2"/>
      <c r="AX77" s="2"/>
      <c r="AY77" s="2"/>
      <c r="AZ77" s="2"/>
      <c r="BA77" s="2"/>
      <c r="BB77" s="2"/>
      <c r="BC77" s="2"/>
      <c r="BD77" s="2"/>
      <c r="BE77" s="2"/>
      <c r="BF77" s="2"/>
      <c r="BG77" s="127">
        <f t="shared" si="22"/>
        <v>0</v>
      </c>
      <c r="BH77" s="127">
        <f t="shared" ref="BH77:BH81" si="65">+BG77-Q77</f>
        <v>0</v>
      </c>
      <c r="BI77" s="128">
        <f t="shared" si="23"/>
        <v>0</v>
      </c>
      <c r="BJ77" s="128">
        <f t="shared" si="24"/>
        <v>0</v>
      </c>
      <c r="BK77" s="128">
        <f t="shared" si="25"/>
        <v>0</v>
      </c>
      <c r="BL77" s="128">
        <f t="shared" si="26"/>
        <v>0</v>
      </c>
      <c r="BM77" s="128">
        <f t="shared" si="27"/>
        <v>0</v>
      </c>
      <c r="BN77" s="128">
        <f t="shared" si="28"/>
        <v>0</v>
      </c>
      <c r="BO77" s="128">
        <f t="shared" si="29"/>
        <v>0</v>
      </c>
      <c r="BP77" s="128">
        <f t="shared" si="30"/>
        <v>0</v>
      </c>
      <c r="BQ77" s="128">
        <f t="shared" si="31"/>
        <v>0</v>
      </c>
      <c r="BR77" s="128">
        <f t="shared" si="32"/>
        <v>0</v>
      </c>
      <c r="BS77" s="128">
        <f t="shared" si="33"/>
        <v>0</v>
      </c>
      <c r="BT77" s="128">
        <f t="shared" si="34"/>
        <v>0</v>
      </c>
      <c r="BU77" s="128">
        <f t="shared" si="35"/>
        <v>0</v>
      </c>
      <c r="BV77" s="129">
        <f t="shared" si="36"/>
        <v>0</v>
      </c>
      <c r="BW77" s="127">
        <f t="shared" ref="BW77:BW81" si="66">+BV77-R77</f>
        <v>0</v>
      </c>
      <c r="BX77" s="36"/>
    </row>
    <row r="78" spans="1:76" ht="25.5" x14ac:dyDescent="0.25">
      <c r="A78" s="11"/>
      <c r="B78" s="72" t="s">
        <v>74</v>
      </c>
      <c r="C78" s="14" t="s">
        <v>75</v>
      </c>
      <c r="D78" s="73">
        <v>66</v>
      </c>
      <c r="E78" s="74" t="s">
        <v>152</v>
      </c>
      <c r="F78" s="14" t="s">
        <v>77</v>
      </c>
      <c r="G78" s="75" t="s">
        <v>142</v>
      </c>
      <c r="H78" s="15">
        <v>537528</v>
      </c>
      <c r="I78" s="125">
        <v>554904</v>
      </c>
      <c r="J78" s="61"/>
      <c r="K78" s="61"/>
      <c r="L78" s="61"/>
      <c r="M78" s="82"/>
      <c r="N78" s="61"/>
      <c r="O78" s="61"/>
      <c r="P78" s="82">
        <f>LISTAS!C75</f>
        <v>0</v>
      </c>
      <c r="Q78" s="16"/>
      <c r="R78" s="82">
        <f t="shared" ref="R78:R79" si="67">SUM(J78:Q78)</f>
        <v>0</v>
      </c>
      <c r="S78" s="124">
        <f t="shared" ref="S78:S81" si="68">H78*(BI78+BJ78+BO78+BQ78)</f>
        <v>0</v>
      </c>
      <c r="T78" s="124">
        <f t="shared" ref="T78:T81" si="69">(SUM(BK78+BL78+BM78+BN78+BP78+BR78+BS78)*I78)</f>
        <v>0</v>
      </c>
      <c r="U78" s="124">
        <f t="shared" ref="U78:U81" si="70">SUM(BT78:BU78)*I78</f>
        <v>0</v>
      </c>
      <c r="V78" s="125">
        <f t="shared" ref="V78:V81" si="71">SUM(S78:U78)</f>
        <v>0</v>
      </c>
      <c r="W78" s="2"/>
      <c r="X78" s="2"/>
      <c r="Y78" s="2"/>
      <c r="Z78" s="2"/>
      <c r="AA78" s="2"/>
      <c r="AB78" s="2"/>
      <c r="AC78" s="1">
        <f t="shared" si="52"/>
        <v>0</v>
      </c>
      <c r="AD78" s="1">
        <f t="shared" si="63"/>
        <v>0</v>
      </c>
      <c r="AE78" s="2">
        <f>LISTAS!D75</f>
        <v>0</v>
      </c>
      <c r="AF78" s="2">
        <f>LISTAS!E75</f>
        <v>0</v>
      </c>
      <c r="AG78" s="2">
        <f>LISTAS!F75</f>
        <v>0</v>
      </c>
      <c r="AH78" s="2">
        <f>LISTAS!G75</f>
        <v>0</v>
      </c>
      <c r="AI78" s="2">
        <f>LISTAS!J75</f>
        <v>0</v>
      </c>
      <c r="AJ78" s="2">
        <f>LISTAS!L75</f>
        <v>0</v>
      </c>
      <c r="AK78" s="2">
        <f>LISTAS!M75</f>
        <v>0</v>
      </c>
      <c r="AL78" s="2">
        <f>LISTAS!O75</f>
        <v>0</v>
      </c>
      <c r="AM78" s="2">
        <f>LISTAS!P75</f>
        <v>0</v>
      </c>
      <c r="AN78" s="2">
        <f>LISTAS!Q75</f>
        <v>0</v>
      </c>
      <c r="AO78" s="2">
        <f>LISTAS!S75</f>
        <v>0</v>
      </c>
      <c r="AP78" s="2">
        <f>LISTAS!T75</f>
        <v>0</v>
      </c>
      <c r="AQ78" s="2">
        <f>LISTAS!V75</f>
        <v>0</v>
      </c>
      <c r="AR78" s="1">
        <f t="shared" si="54"/>
        <v>0</v>
      </c>
      <c r="AS78" s="1">
        <f t="shared" si="64"/>
        <v>0</v>
      </c>
      <c r="AT78" s="2"/>
      <c r="AU78" s="2"/>
      <c r="AV78" s="2"/>
      <c r="AW78" s="2"/>
      <c r="AX78" s="2"/>
      <c r="AY78" s="2"/>
      <c r="AZ78" s="2"/>
      <c r="BA78" s="2"/>
      <c r="BB78" s="2"/>
      <c r="BC78" s="2"/>
      <c r="BD78" s="2"/>
      <c r="BE78" s="2"/>
      <c r="BF78" s="2"/>
      <c r="BG78" s="127">
        <f t="shared" ref="BG78:BG81" si="72">SUM(AT78:BF78)</f>
        <v>0</v>
      </c>
      <c r="BH78" s="127">
        <f t="shared" si="65"/>
        <v>0</v>
      </c>
      <c r="BI78" s="128">
        <f t="shared" ref="BI78:BI81" si="73">AE78+AT78</f>
        <v>0</v>
      </c>
      <c r="BJ78" s="128">
        <f t="shared" ref="BJ78:BJ81" si="74">AF78+AU78</f>
        <v>0</v>
      </c>
      <c r="BK78" s="128">
        <f t="shared" ref="BK78:BK81" si="75">AG78+AV78</f>
        <v>0</v>
      </c>
      <c r="BL78" s="128">
        <f t="shared" ref="BL78:BL81" si="76">AH78+AW78</f>
        <v>0</v>
      </c>
      <c r="BM78" s="128">
        <f t="shared" ref="BM78:BM81" si="77">AI78+AX78</f>
        <v>0</v>
      </c>
      <c r="BN78" s="128">
        <f t="shared" ref="BN78:BN81" si="78">AJ78+AY78</f>
        <v>0</v>
      </c>
      <c r="BO78" s="128">
        <f t="shared" ref="BO78:BO81" si="79">AK78+AZ78</f>
        <v>0</v>
      </c>
      <c r="BP78" s="128">
        <f t="shared" ref="BP78:BP81" si="80">AL78+BA78</f>
        <v>0</v>
      </c>
      <c r="BQ78" s="128">
        <f t="shared" ref="BQ78:BQ81" si="81">AM78+BB78</f>
        <v>0</v>
      </c>
      <c r="BR78" s="128">
        <f t="shared" ref="BR78:BR81" si="82">AN78+BC78</f>
        <v>0</v>
      </c>
      <c r="BS78" s="128">
        <f t="shared" ref="BS78:BS81" si="83">AO78+BD78</f>
        <v>0</v>
      </c>
      <c r="BT78" s="128">
        <f t="shared" ref="BT78:BT81" si="84">AP78+BE78</f>
        <v>0</v>
      </c>
      <c r="BU78" s="128">
        <f t="shared" ref="BU78:BU81" si="85">AQ78+BF78</f>
        <v>0</v>
      </c>
      <c r="BV78" s="129">
        <f t="shared" ref="BV78:BV81" si="86">SUM(BI78:BN78)</f>
        <v>0</v>
      </c>
      <c r="BW78" s="127">
        <f t="shared" si="66"/>
        <v>0</v>
      </c>
      <c r="BX78" s="36"/>
    </row>
    <row r="79" spans="1:76" ht="25.5" x14ac:dyDescent="0.25">
      <c r="A79" s="11"/>
      <c r="B79" s="72" t="s">
        <v>74</v>
      </c>
      <c r="C79" s="14" t="s">
        <v>75</v>
      </c>
      <c r="D79" s="73">
        <v>67</v>
      </c>
      <c r="E79" s="74" t="s">
        <v>153</v>
      </c>
      <c r="F79" s="14" t="s">
        <v>77</v>
      </c>
      <c r="G79" s="75" t="s">
        <v>142</v>
      </c>
      <c r="H79" s="15">
        <v>1533456</v>
      </c>
      <c r="I79" s="125">
        <v>1582992</v>
      </c>
      <c r="J79" s="61"/>
      <c r="K79" s="61"/>
      <c r="L79" s="61"/>
      <c r="M79" s="82"/>
      <c r="N79" s="61"/>
      <c r="O79" s="61"/>
      <c r="P79" s="82">
        <f>LISTAS!C76</f>
        <v>0</v>
      </c>
      <c r="Q79" s="16"/>
      <c r="R79" s="82">
        <f t="shared" si="67"/>
        <v>0</v>
      </c>
      <c r="S79" s="124">
        <f t="shared" si="68"/>
        <v>0</v>
      </c>
      <c r="T79" s="124">
        <f t="shared" si="69"/>
        <v>0</v>
      </c>
      <c r="U79" s="124">
        <f t="shared" si="70"/>
        <v>0</v>
      </c>
      <c r="V79" s="125">
        <f t="shared" si="71"/>
        <v>0</v>
      </c>
      <c r="W79" s="2"/>
      <c r="X79" s="2"/>
      <c r="Y79" s="2"/>
      <c r="Z79" s="2"/>
      <c r="AA79" s="2"/>
      <c r="AB79" s="2"/>
      <c r="AC79" s="1">
        <f t="shared" si="52"/>
        <v>0</v>
      </c>
      <c r="AD79" s="1">
        <f t="shared" si="63"/>
        <v>0</v>
      </c>
      <c r="AE79" s="2">
        <f>LISTAS!D76</f>
        <v>0</v>
      </c>
      <c r="AF79" s="2">
        <f>LISTAS!E76</f>
        <v>0</v>
      </c>
      <c r="AG79" s="2">
        <f>LISTAS!F76</f>
        <v>0</v>
      </c>
      <c r="AH79" s="2">
        <f>LISTAS!G76</f>
        <v>0</v>
      </c>
      <c r="AI79" s="2">
        <f>LISTAS!J76</f>
        <v>0</v>
      </c>
      <c r="AJ79" s="2">
        <f>LISTAS!L76</f>
        <v>0</v>
      </c>
      <c r="AK79" s="2">
        <f>LISTAS!M76</f>
        <v>0</v>
      </c>
      <c r="AL79" s="2">
        <f>LISTAS!O76</f>
        <v>0</v>
      </c>
      <c r="AM79" s="2">
        <f>LISTAS!P76</f>
        <v>0</v>
      </c>
      <c r="AN79" s="2">
        <f>LISTAS!Q76</f>
        <v>0</v>
      </c>
      <c r="AO79" s="2">
        <f>LISTAS!S76</f>
        <v>0</v>
      </c>
      <c r="AP79" s="2">
        <f>LISTAS!T76</f>
        <v>0</v>
      </c>
      <c r="AQ79" s="2">
        <f>LISTAS!V76</f>
        <v>0</v>
      </c>
      <c r="AR79" s="1">
        <f t="shared" si="54"/>
        <v>0</v>
      </c>
      <c r="AS79" s="1">
        <f t="shared" si="64"/>
        <v>0</v>
      </c>
      <c r="AT79" s="2"/>
      <c r="AU79" s="2"/>
      <c r="AV79" s="2"/>
      <c r="AW79" s="2"/>
      <c r="AX79" s="2"/>
      <c r="AY79" s="2"/>
      <c r="AZ79" s="2"/>
      <c r="BA79" s="2"/>
      <c r="BB79" s="2"/>
      <c r="BC79" s="2"/>
      <c r="BD79" s="2"/>
      <c r="BE79" s="2"/>
      <c r="BF79" s="2"/>
      <c r="BG79" s="127">
        <f t="shared" si="72"/>
        <v>0</v>
      </c>
      <c r="BH79" s="127">
        <f t="shared" si="65"/>
        <v>0</v>
      </c>
      <c r="BI79" s="128">
        <f t="shared" si="73"/>
        <v>0</v>
      </c>
      <c r="BJ79" s="128">
        <f t="shared" si="74"/>
        <v>0</v>
      </c>
      <c r="BK79" s="128">
        <f t="shared" si="75"/>
        <v>0</v>
      </c>
      <c r="BL79" s="128">
        <f t="shared" si="76"/>
        <v>0</v>
      </c>
      <c r="BM79" s="128">
        <f t="shared" si="77"/>
        <v>0</v>
      </c>
      <c r="BN79" s="128">
        <f t="shared" si="78"/>
        <v>0</v>
      </c>
      <c r="BO79" s="128">
        <f t="shared" si="79"/>
        <v>0</v>
      </c>
      <c r="BP79" s="128">
        <f t="shared" si="80"/>
        <v>0</v>
      </c>
      <c r="BQ79" s="128">
        <f t="shared" si="81"/>
        <v>0</v>
      </c>
      <c r="BR79" s="128">
        <f t="shared" si="82"/>
        <v>0</v>
      </c>
      <c r="BS79" s="128">
        <f t="shared" si="83"/>
        <v>0</v>
      </c>
      <c r="BT79" s="128">
        <f t="shared" si="84"/>
        <v>0</v>
      </c>
      <c r="BU79" s="128">
        <f t="shared" si="85"/>
        <v>0</v>
      </c>
      <c r="BV79" s="129">
        <f t="shared" si="86"/>
        <v>0</v>
      </c>
      <c r="BW79" s="127">
        <f t="shared" si="66"/>
        <v>0</v>
      </c>
      <c r="BX79" s="36"/>
    </row>
    <row r="80" spans="1:76" ht="25.5" x14ac:dyDescent="0.25">
      <c r="A80" s="11"/>
      <c r="B80" s="72" t="s">
        <v>74</v>
      </c>
      <c r="C80" s="14" t="s">
        <v>75</v>
      </c>
      <c r="D80" s="73">
        <v>68</v>
      </c>
      <c r="E80" s="74" t="s">
        <v>154</v>
      </c>
      <c r="F80" s="14" t="s">
        <v>77</v>
      </c>
      <c r="G80" s="75" t="s">
        <v>142</v>
      </c>
      <c r="H80" s="15">
        <v>873480</v>
      </c>
      <c r="I80" s="125">
        <v>901680</v>
      </c>
      <c r="J80" s="61"/>
      <c r="K80" s="61"/>
      <c r="L80" s="61"/>
      <c r="M80" s="82"/>
      <c r="N80" s="61"/>
      <c r="O80" s="61"/>
      <c r="P80" s="82">
        <f>LISTAS!C77</f>
        <v>0</v>
      </c>
      <c r="Q80" s="16"/>
      <c r="R80" s="82">
        <f>SUM(J80:Q80)</f>
        <v>0</v>
      </c>
      <c r="S80" s="124">
        <f t="shared" si="68"/>
        <v>0</v>
      </c>
      <c r="T80" s="124">
        <f t="shared" si="69"/>
        <v>0</v>
      </c>
      <c r="U80" s="124">
        <f t="shared" si="70"/>
        <v>0</v>
      </c>
      <c r="V80" s="125">
        <f t="shared" si="71"/>
        <v>0</v>
      </c>
      <c r="W80" s="2"/>
      <c r="X80" s="2"/>
      <c r="Y80" s="2"/>
      <c r="Z80" s="2"/>
      <c r="AA80" s="2"/>
      <c r="AB80" s="2"/>
      <c r="AC80" s="1">
        <f t="shared" si="52"/>
        <v>0</v>
      </c>
      <c r="AD80" s="1">
        <f t="shared" si="63"/>
        <v>0</v>
      </c>
      <c r="AE80" s="2">
        <f>LISTAS!D77</f>
        <v>0</v>
      </c>
      <c r="AF80" s="2">
        <f>LISTAS!E77</f>
        <v>0</v>
      </c>
      <c r="AG80" s="2">
        <f>LISTAS!F77</f>
        <v>0</v>
      </c>
      <c r="AH80" s="2">
        <f>LISTAS!G77</f>
        <v>0</v>
      </c>
      <c r="AI80" s="2">
        <f>LISTAS!J77</f>
        <v>0</v>
      </c>
      <c r="AJ80" s="2">
        <f>LISTAS!L77</f>
        <v>0</v>
      </c>
      <c r="AK80" s="2">
        <f>LISTAS!M77</f>
        <v>0</v>
      </c>
      <c r="AL80" s="2">
        <f>LISTAS!O77</f>
        <v>0</v>
      </c>
      <c r="AM80" s="2">
        <f>LISTAS!P77</f>
        <v>0</v>
      </c>
      <c r="AN80" s="2">
        <f>LISTAS!Q77</f>
        <v>0</v>
      </c>
      <c r="AO80" s="2">
        <f>LISTAS!S77</f>
        <v>0</v>
      </c>
      <c r="AP80" s="2">
        <f>LISTAS!T77</f>
        <v>0</v>
      </c>
      <c r="AQ80" s="2">
        <f>LISTAS!V77</f>
        <v>0</v>
      </c>
      <c r="AR80" s="1">
        <f t="shared" si="54"/>
        <v>0</v>
      </c>
      <c r="AS80" s="1">
        <f t="shared" si="64"/>
        <v>0</v>
      </c>
      <c r="AT80" s="2"/>
      <c r="AU80" s="2"/>
      <c r="AV80" s="2"/>
      <c r="AW80" s="2"/>
      <c r="AX80" s="2"/>
      <c r="AY80" s="2"/>
      <c r="AZ80" s="2"/>
      <c r="BA80" s="2"/>
      <c r="BB80" s="2"/>
      <c r="BC80" s="2"/>
      <c r="BD80" s="2"/>
      <c r="BE80" s="2"/>
      <c r="BF80" s="2"/>
      <c r="BG80" s="127">
        <f t="shared" si="72"/>
        <v>0</v>
      </c>
      <c r="BH80" s="127">
        <f t="shared" si="65"/>
        <v>0</v>
      </c>
      <c r="BI80" s="128">
        <f t="shared" si="73"/>
        <v>0</v>
      </c>
      <c r="BJ80" s="128">
        <f t="shared" si="74"/>
        <v>0</v>
      </c>
      <c r="BK80" s="128">
        <f t="shared" si="75"/>
        <v>0</v>
      </c>
      <c r="BL80" s="128">
        <f t="shared" si="76"/>
        <v>0</v>
      </c>
      <c r="BM80" s="128">
        <f t="shared" si="77"/>
        <v>0</v>
      </c>
      <c r="BN80" s="128">
        <f t="shared" si="78"/>
        <v>0</v>
      </c>
      <c r="BO80" s="128">
        <f t="shared" si="79"/>
        <v>0</v>
      </c>
      <c r="BP80" s="128">
        <f t="shared" si="80"/>
        <v>0</v>
      </c>
      <c r="BQ80" s="128">
        <f t="shared" si="81"/>
        <v>0</v>
      </c>
      <c r="BR80" s="128">
        <f t="shared" si="82"/>
        <v>0</v>
      </c>
      <c r="BS80" s="128">
        <f t="shared" si="83"/>
        <v>0</v>
      </c>
      <c r="BT80" s="128">
        <f t="shared" si="84"/>
        <v>0</v>
      </c>
      <c r="BU80" s="128">
        <f t="shared" si="85"/>
        <v>0</v>
      </c>
      <c r="BV80" s="129">
        <f t="shared" si="86"/>
        <v>0</v>
      </c>
      <c r="BW80" s="127">
        <f t="shared" si="66"/>
        <v>0</v>
      </c>
      <c r="BX80" s="36"/>
    </row>
    <row r="81" spans="1:76" ht="38.25" customHeight="1" x14ac:dyDescent="0.25">
      <c r="A81" s="11"/>
      <c r="B81" s="72" t="s">
        <v>74</v>
      </c>
      <c r="C81" s="14" t="s">
        <v>75</v>
      </c>
      <c r="D81" s="73">
        <v>69</v>
      </c>
      <c r="E81" s="74" t="s">
        <v>155</v>
      </c>
      <c r="F81" s="14" t="s">
        <v>77</v>
      </c>
      <c r="G81" s="75" t="s">
        <v>78</v>
      </c>
      <c r="H81" s="15">
        <v>7726896</v>
      </c>
      <c r="I81" s="125">
        <v>7976400</v>
      </c>
      <c r="J81" s="61"/>
      <c r="K81" s="61"/>
      <c r="L81" s="61"/>
      <c r="M81" s="82"/>
      <c r="N81" s="61"/>
      <c r="O81" s="61"/>
      <c r="P81" s="82">
        <f>LISTAS!C78</f>
        <v>0</v>
      </c>
      <c r="Q81" s="16"/>
      <c r="R81" s="82">
        <f t="shared" ref="R81" si="87">SUM(J81:Q81)</f>
        <v>0</v>
      </c>
      <c r="S81" s="124">
        <f t="shared" si="68"/>
        <v>0</v>
      </c>
      <c r="T81" s="124">
        <f t="shared" si="69"/>
        <v>0</v>
      </c>
      <c r="U81" s="124">
        <f t="shared" si="70"/>
        <v>0</v>
      </c>
      <c r="V81" s="125">
        <f t="shared" si="71"/>
        <v>0</v>
      </c>
      <c r="W81" s="2"/>
      <c r="X81" s="2"/>
      <c r="Y81" s="2"/>
      <c r="Z81" s="2"/>
      <c r="AA81" s="2"/>
      <c r="AB81" s="2"/>
      <c r="AC81" s="1">
        <f t="shared" si="52"/>
        <v>0</v>
      </c>
      <c r="AD81" s="1">
        <f t="shared" si="63"/>
        <v>0</v>
      </c>
      <c r="AE81" s="2">
        <f>LISTAS!D78</f>
        <v>0</v>
      </c>
      <c r="AF81" s="2">
        <f>LISTAS!E78</f>
        <v>0</v>
      </c>
      <c r="AG81" s="2">
        <f>LISTAS!F78</f>
        <v>0</v>
      </c>
      <c r="AH81" s="2">
        <f>LISTAS!G78</f>
        <v>0</v>
      </c>
      <c r="AI81" s="2">
        <f>LISTAS!J78</f>
        <v>0</v>
      </c>
      <c r="AJ81" s="2">
        <f>LISTAS!L78</f>
        <v>0</v>
      </c>
      <c r="AK81" s="2">
        <f>LISTAS!M78</f>
        <v>0</v>
      </c>
      <c r="AL81" s="2">
        <f>LISTAS!O78</f>
        <v>0</v>
      </c>
      <c r="AM81" s="2">
        <f>LISTAS!P78</f>
        <v>0</v>
      </c>
      <c r="AN81" s="2">
        <f>LISTAS!Q78</f>
        <v>0</v>
      </c>
      <c r="AO81" s="2">
        <f>LISTAS!S78</f>
        <v>0</v>
      </c>
      <c r="AP81" s="2">
        <f>LISTAS!T78</f>
        <v>0</v>
      </c>
      <c r="AQ81" s="2">
        <f>LISTAS!V78</f>
        <v>0</v>
      </c>
      <c r="AR81" s="1">
        <f t="shared" si="54"/>
        <v>0</v>
      </c>
      <c r="AS81" s="1">
        <f t="shared" si="64"/>
        <v>0</v>
      </c>
      <c r="AT81" s="2"/>
      <c r="AU81" s="2"/>
      <c r="AV81" s="2"/>
      <c r="AW81" s="2"/>
      <c r="AX81" s="2"/>
      <c r="AY81" s="2"/>
      <c r="AZ81" s="2"/>
      <c r="BA81" s="2"/>
      <c r="BB81" s="2"/>
      <c r="BC81" s="2"/>
      <c r="BD81" s="2"/>
      <c r="BE81" s="2"/>
      <c r="BF81" s="2"/>
      <c r="BG81" s="127">
        <f t="shared" si="72"/>
        <v>0</v>
      </c>
      <c r="BH81" s="127">
        <f t="shared" si="65"/>
        <v>0</v>
      </c>
      <c r="BI81" s="128">
        <f t="shared" si="73"/>
        <v>0</v>
      </c>
      <c r="BJ81" s="128">
        <f t="shared" si="74"/>
        <v>0</v>
      </c>
      <c r="BK81" s="128">
        <f t="shared" si="75"/>
        <v>0</v>
      </c>
      <c r="BL81" s="128">
        <f t="shared" si="76"/>
        <v>0</v>
      </c>
      <c r="BM81" s="128">
        <f t="shared" si="77"/>
        <v>0</v>
      </c>
      <c r="BN81" s="128">
        <f t="shared" si="78"/>
        <v>0</v>
      </c>
      <c r="BO81" s="128">
        <f t="shared" si="79"/>
        <v>0</v>
      </c>
      <c r="BP81" s="128">
        <f t="shared" si="80"/>
        <v>0</v>
      </c>
      <c r="BQ81" s="128">
        <f t="shared" si="81"/>
        <v>0</v>
      </c>
      <c r="BR81" s="128">
        <f t="shared" si="82"/>
        <v>0</v>
      </c>
      <c r="BS81" s="128">
        <f t="shared" si="83"/>
        <v>0</v>
      </c>
      <c r="BT81" s="128">
        <f t="shared" si="84"/>
        <v>0</v>
      </c>
      <c r="BU81" s="128">
        <f t="shared" si="85"/>
        <v>0</v>
      </c>
      <c r="BV81" s="129">
        <f t="shared" si="86"/>
        <v>0</v>
      </c>
      <c r="BW81" s="127">
        <f t="shared" si="66"/>
        <v>0</v>
      </c>
      <c r="BX81" s="36"/>
    </row>
    <row r="82" spans="1:76" x14ac:dyDescent="0.25">
      <c r="C82" s="8"/>
      <c r="D82" s="8" t="s">
        <v>156</v>
      </c>
      <c r="E82" s="5"/>
      <c r="F82" s="60"/>
      <c r="H82" s="5"/>
      <c r="I82" s="5"/>
      <c r="BI82" s="180">
        <f>SUM(BI13:BI81)</f>
        <v>6340.200008027</v>
      </c>
      <c r="BJ82" s="180">
        <f t="shared" ref="BJ82:BV82" si="88">SUM(BJ13:BJ81)</f>
        <v>2115.3731772608885</v>
      </c>
      <c r="BK82" s="180">
        <f t="shared" si="88"/>
        <v>9151.8507429090878</v>
      </c>
      <c r="BL82" s="180">
        <f t="shared" si="88"/>
        <v>11159.012967749495</v>
      </c>
      <c r="BM82" s="180">
        <f t="shared" si="88"/>
        <v>15574</v>
      </c>
      <c r="BN82" s="180">
        <f t="shared" si="88"/>
        <v>11823.69968003083</v>
      </c>
      <c r="BO82" s="180">
        <f t="shared" si="88"/>
        <v>3745.9565554801165</v>
      </c>
      <c r="BP82" s="180">
        <f t="shared" si="88"/>
        <v>2245.3941028791933</v>
      </c>
      <c r="BQ82" s="180">
        <f t="shared" si="88"/>
        <v>3790.5379286430707</v>
      </c>
      <c r="BR82" s="180">
        <f t="shared" si="88"/>
        <v>9533.724204031605</v>
      </c>
      <c r="BS82" s="180">
        <f t="shared" si="88"/>
        <v>2274.0381959922206</v>
      </c>
      <c r="BT82" s="180">
        <f t="shared" si="88"/>
        <v>13295.618044032712</v>
      </c>
      <c r="BU82" s="180">
        <f t="shared" si="88"/>
        <v>15569.656235553872</v>
      </c>
      <c r="BV82" s="180">
        <f t="shared" si="88"/>
        <v>56164.136575977303</v>
      </c>
    </row>
    <row r="83" spans="1:76" x14ac:dyDescent="0.25">
      <c r="C83" s="8"/>
      <c r="D83" s="8"/>
      <c r="E83" s="5"/>
      <c r="F83" s="60"/>
      <c r="H83" s="5"/>
      <c r="I83" s="5"/>
    </row>
    <row r="84" spans="1:76" s="60" customFormat="1" ht="15.75" thickBot="1" x14ac:dyDescent="0.3">
      <c r="B84" s="17" t="s">
        <v>157</v>
      </c>
      <c r="C84" s="18"/>
      <c r="D84" s="18"/>
      <c r="V84" s="19" t="s">
        <v>157</v>
      </c>
    </row>
    <row r="85" spans="1:76" s="20" customFormat="1" ht="18.75" thickBot="1" x14ac:dyDescent="0.3">
      <c r="B85" s="21" t="s">
        <v>158</v>
      </c>
      <c r="D85" s="22"/>
      <c r="H85" s="23"/>
      <c r="I85" s="23"/>
      <c r="J85" s="23"/>
      <c r="K85" s="23"/>
      <c r="L85" s="23"/>
      <c r="M85" s="23"/>
      <c r="N85" s="23"/>
      <c r="O85" s="23"/>
      <c r="P85" s="23"/>
      <c r="Q85" s="23"/>
      <c r="R85" s="23"/>
      <c r="S85" s="23"/>
      <c r="T85" s="23"/>
      <c r="U85" s="23"/>
      <c r="V85" s="24">
        <f t="shared" ref="V85:V95" si="89">SUMIF($B$13:$B$81,$B85,V$13:V$81)</f>
        <v>0</v>
      </c>
    </row>
    <row r="86" spans="1:76" s="20" customFormat="1" ht="27.75" thickBot="1" x14ac:dyDescent="0.3">
      <c r="B86" s="21" t="s">
        <v>159</v>
      </c>
      <c r="D86" s="22"/>
      <c r="H86" s="23"/>
      <c r="I86" s="23"/>
      <c r="J86" s="23"/>
      <c r="K86" s="23"/>
      <c r="L86" s="23"/>
      <c r="M86" s="23"/>
      <c r="N86" s="23"/>
      <c r="O86" s="23"/>
      <c r="P86" s="23"/>
      <c r="Q86" s="23"/>
      <c r="R86" s="23"/>
      <c r="S86" s="23"/>
      <c r="T86" s="23"/>
      <c r="U86" s="23"/>
      <c r="V86" s="24">
        <f t="shared" si="89"/>
        <v>0</v>
      </c>
    </row>
    <row r="87" spans="1:76" s="20" customFormat="1" ht="27.75" thickBot="1" x14ac:dyDescent="0.3">
      <c r="B87" s="21" t="s">
        <v>160</v>
      </c>
      <c r="D87" s="22"/>
      <c r="H87" s="23"/>
      <c r="I87" s="23"/>
      <c r="J87" s="23"/>
      <c r="K87" s="23"/>
      <c r="L87" s="23"/>
      <c r="M87" s="23"/>
      <c r="N87" s="23"/>
      <c r="O87" s="23"/>
      <c r="P87" s="23"/>
      <c r="Q87" s="23"/>
      <c r="R87" s="23"/>
      <c r="S87" s="23"/>
      <c r="T87" s="23"/>
      <c r="U87" s="23"/>
      <c r="V87" s="24">
        <f t="shared" si="89"/>
        <v>0</v>
      </c>
    </row>
    <row r="88" spans="1:76" s="20" customFormat="1" ht="45.75" thickBot="1" x14ac:dyDescent="0.3">
      <c r="B88" s="21" t="s">
        <v>161</v>
      </c>
      <c r="D88" s="22"/>
      <c r="H88" s="23"/>
      <c r="I88" s="23"/>
      <c r="J88" s="23"/>
      <c r="K88" s="23"/>
      <c r="L88" s="23"/>
      <c r="M88" s="23"/>
      <c r="N88" s="23"/>
      <c r="O88" s="23"/>
      <c r="P88" s="23"/>
      <c r="Q88" s="23"/>
      <c r="R88" s="23"/>
      <c r="S88" s="23"/>
      <c r="T88" s="23"/>
      <c r="U88" s="23"/>
      <c r="V88" s="24">
        <f t="shared" si="89"/>
        <v>0</v>
      </c>
    </row>
    <row r="89" spans="1:76" s="20" customFormat="1" ht="18.75" thickBot="1" x14ac:dyDescent="0.3">
      <c r="B89" s="21" t="s">
        <v>162</v>
      </c>
      <c r="D89" s="22"/>
      <c r="H89" s="23"/>
      <c r="I89" s="23"/>
      <c r="J89" s="23"/>
      <c r="K89" s="23"/>
      <c r="L89" s="23"/>
      <c r="M89" s="23"/>
      <c r="N89" s="23"/>
      <c r="O89" s="23"/>
      <c r="P89" s="23"/>
      <c r="Q89" s="23"/>
      <c r="R89" s="23"/>
      <c r="S89" s="23"/>
      <c r="T89" s="23"/>
      <c r="U89" s="23"/>
      <c r="V89" s="24">
        <f t="shared" si="89"/>
        <v>0</v>
      </c>
    </row>
    <row r="90" spans="1:76" s="20" customFormat="1" ht="18.75" thickBot="1" x14ac:dyDescent="0.3">
      <c r="B90" s="21" t="s">
        <v>163</v>
      </c>
      <c r="D90" s="22"/>
      <c r="H90" s="23"/>
      <c r="I90" s="23"/>
      <c r="J90" s="23"/>
      <c r="K90" s="23"/>
      <c r="L90" s="23"/>
      <c r="M90" s="23"/>
      <c r="N90" s="23"/>
      <c r="O90" s="23"/>
      <c r="P90" s="23"/>
      <c r="Q90" s="23"/>
      <c r="R90" s="23"/>
      <c r="S90" s="23"/>
      <c r="T90" s="23"/>
      <c r="U90" s="23"/>
      <c r="V90" s="24">
        <f t="shared" si="89"/>
        <v>0</v>
      </c>
    </row>
    <row r="91" spans="1:76" s="20" customFormat="1" ht="27.75" thickBot="1" x14ac:dyDescent="0.3">
      <c r="B91" s="21" t="s">
        <v>164</v>
      </c>
      <c r="D91" s="22"/>
      <c r="H91" s="23"/>
      <c r="I91" s="23"/>
      <c r="J91" s="23"/>
      <c r="K91" s="23"/>
      <c r="L91" s="23"/>
      <c r="M91" s="23"/>
      <c r="N91" s="23"/>
      <c r="O91" s="23"/>
      <c r="P91" s="23"/>
      <c r="Q91" s="23"/>
      <c r="R91" s="23"/>
      <c r="S91" s="23"/>
      <c r="T91" s="23"/>
      <c r="U91" s="23"/>
      <c r="V91" s="24">
        <f t="shared" si="89"/>
        <v>0</v>
      </c>
    </row>
    <row r="92" spans="1:76" s="20" customFormat="1" ht="18.75" thickBot="1" x14ac:dyDescent="0.3">
      <c r="B92" s="21" t="s">
        <v>165</v>
      </c>
      <c r="D92" s="22"/>
      <c r="H92" s="23"/>
      <c r="I92" s="23"/>
      <c r="J92" s="23"/>
      <c r="K92" s="23"/>
      <c r="L92" s="23"/>
      <c r="M92" s="23"/>
      <c r="N92" s="23"/>
      <c r="O92" s="23"/>
      <c r="P92" s="23"/>
      <c r="Q92" s="23"/>
      <c r="R92" s="23"/>
      <c r="S92" s="23"/>
      <c r="T92" s="23"/>
      <c r="U92" s="23"/>
      <c r="V92" s="24">
        <f t="shared" si="89"/>
        <v>0</v>
      </c>
    </row>
    <row r="93" spans="1:76" s="20" customFormat="1" ht="15.75" thickBot="1" x14ac:dyDescent="0.3">
      <c r="B93" s="21" t="s">
        <v>166</v>
      </c>
      <c r="D93" s="22"/>
      <c r="H93" s="23"/>
      <c r="I93" s="23"/>
      <c r="J93" s="23"/>
      <c r="K93" s="23"/>
      <c r="L93" s="23"/>
      <c r="M93" s="23"/>
      <c r="N93" s="23"/>
      <c r="O93" s="23"/>
      <c r="P93" s="23"/>
      <c r="Q93" s="23"/>
      <c r="R93" s="23"/>
      <c r="S93" s="23"/>
      <c r="T93" s="23"/>
      <c r="U93" s="23"/>
      <c r="V93" s="24">
        <f t="shared" si="89"/>
        <v>0</v>
      </c>
    </row>
    <row r="94" spans="1:76" s="20" customFormat="1" ht="15.75" thickBot="1" x14ac:dyDescent="0.3">
      <c r="B94" s="21" t="s">
        <v>167</v>
      </c>
      <c r="D94" s="22"/>
      <c r="H94" s="23"/>
      <c r="I94" s="23"/>
      <c r="J94" s="23"/>
      <c r="K94" s="23"/>
      <c r="L94" s="23"/>
      <c r="M94" s="23"/>
      <c r="N94" s="23"/>
      <c r="O94" s="23"/>
      <c r="P94" s="23"/>
      <c r="Q94" s="23"/>
      <c r="R94" s="23"/>
      <c r="S94" s="23"/>
      <c r="T94" s="23"/>
      <c r="U94" s="23"/>
      <c r="V94" s="24">
        <f t="shared" si="89"/>
        <v>0</v>
      </c>
    </row>
    <row r="95" spans="1:76" s="20" customFormat="1" x14ac:dyDescent="0.25">
      <c r="B95" s="21" t="s">
        <v>168</v>
      </c>
      <c r="D95" s="22"/>
      <c r="H95" s="23"/>
      <c r="I95" s="23"/>
      <c r="J95" s="23"/>
      <c r="K95" s="23"/>
      <c r="L95" s="23"/>
      <c r="M95" s="23"/>
      <c r="N95" s="23"/>
      <c r="O95" s="23"/>
      <c r="P95" s="23"/>
      <c r="Q95" s="23"/>
      <c r="R95" s="23"/>
      <c r="S95" s="23"/>
      <c r="T95" s="23"/>
      <c r="U95" s="23"/>
      <c r="V95" s="24">
        <f t="shared" si="89"/>
        <v>0</v>
      </c>
    </row>
    <row r="96" spans="1:76" ht="15.75" thickBot="1" x14ac:dyDescent="0.3">
      <c r="B96" s="25" t="s">
        <v>169</v>
      </c>
      <c r="D96" s="18"/>
      <c r="E96" s="5"/>
      <c r="F96" s="5"/>
      <c r="H96" s="26"/>
      <c r="I96" s="26"/>
      <c r="J96" s="26"/>
      <c r="K96" s="26"/>
      <c r="L96" s="26"/>
      <c r="M96" s="26"/>
      <c r="N96" s="26"/>
      <c r="O96" s="26"/>
      <c r="P96" s="26"/>
      <c r="Q96" s="26"/>
      <c r="R96" s="26"/>
      <c r="S96" s="26"/>
      <c r="T96" s="26"/>
      <c r="U96" s="26"/>
      <c r="V96" s="27">
        <f>SUM(V85:V95)</f>
        <v>0</v>
      </c>
    </row>
    <row r="97" spans="2:9" x14ac:dyDescent="0.25">
      <c r="E97" s="5"/>
      <c r="F97" s="5"/>
      <c r="H97" s="5"/>
      <c r="I97" s="5"/>
    </row>
    <row r="98" spans="2:9" x14ac:dyDescent="0.25">
      <c r="E98" s="5"/>
      <c r="F98" s="5"/>
      <c r="H98" s="5"/>
      <c r="I98" s="5"/>
    </row>
    <row r="99" spans="2:9" x14ac:dyDescent="0.25">
      <c r="C99" s="8"/>
      <c r="D99" s="8"/>
      <c r="E99" s="5"/>
      <c r="F99" s="60"/>
      <c r="H99" s="5"/>
      <c r="I99" s="5"/>
    </row>
    <row r="100" spans="2:9" x14ac:dyDescent="0.25">
      <c r="C100" s="8"/>
      <c r="D100" s="8"/>
      <c r="E100" s="5"/>
      <c r="F100" s="60"/>
      <c r="H100" s="5"/>
      <c r="I100" s="5"/>
    </row>
    <row r="101" spans="2:9" x14ac:dyDescent="0.25">
      <c r="C101" s="8"/>
      <c r="D101" s="8"/>
      <c r="E101" s="5"/>
      <c r="F101" s="60"/>
      <c r="H101" s="5"/>
      <c r="I101" s="5"/>
    </row>
    <row r="102" spans="2:9" ht="15.75" x14ac:dyDescent="0.25">
      <c r="B102" s="279"/>
      <c r="C102" s="279"/>
      <c r="D102" s="279"/>
      <c r="E102" s="280"/>
      <c r="F102" s="59"/>
      <c r="H102" s="5"/>
      <c r="I102" s="5"/>
    </row>
    <row r="103" spans="2:9" ht="15.75" x14ac:dyDescent="0.25">
      <c r="B103" s="281"/>
      <c r="C103" s="281"/>
      <c r="D103" s="281"/>
      <c r="E103" s="282"/>
      <c r="F103" s="59"/>
      <c r="H103" s="5"/>
      <c r="I103" s="5"/>
    </row>
    <row r="104" spans="2:9" ht="15.75" x14ac:dyDescent="0.25">
      <c r="B104" s="281"/>
      <c r="C104" s="281"/>
      <c r="D104" s="281"/>
      <c r="E104" s="282"/>
      <c r="F104" s="59"/>
      <c r="H104" s="5"/>
      <c r="I104" s="5"/>
    </row>
    <row r="105" spans="2:9" ht="15.75" x14ac:dyDescent="0.25">
      <c r="B105" s="281"/>
      <c r="C105" s="281"/>
      <c r="D105" s="281"/>
      <c r="E105" s="282"/>
      <c r="F105" s="59"/>
      <c r="H105" s="5"/>
      <c r="I105" s="5"/>
    </row>
    <row r="106" spans="2:9" ht="15.75" x14ac:dyDescent="0.25">
      <c r="B106" s="283"/>
      <c r="C106" s="283"/>
      <c r="D106" s="283"/>
      <c r="E106" s="284"/>
      <c r="F106" s="59"/>
      <c r="H106" s="5"/>
      <c r="I106" s="5"/>
    </row>
    <row r="107" spans="2:9" x14ac:dyDescent="0.25">
      <c r="C107" s="8"/>
      <c r="D107" s="8"/>
      <c r="E107" s="5"/>
      <c r="F107" s="60"/>
      <c r="H107" s="5"/>
      <c r="I107" s="5"/>
    </row>
    <row r="108" spans="2:9" x14ac:dyDescent="0.25">
      <c r="C108" s="8"/>
      <c r="D108" s="8"/>
      <c r="E108" s="5"/>
      <c r="F108" s="60"/>
      <c r="H108" s="5"/>
      <c r="I108" s="5"/>
    </row>
  </sheetData>
  <sheetProtection autoFilter="0"/>
  <autoFilter ref="A12:BX12" xr:uid="{00000000-0009-0000-0000-000001000000}"/>
  <mergeCells count="13">
    <mergeCell ref="S9:V9"/>
    <mergeCell ref="K1:R3"/>
    <mergeCell ref="B4:R4"/>
    <mergeCell ref="B102:E106"/>
    <mergeCell ref="E1:J1"/>
    <mergeCell ref="E2:J2"/>
    <mergeCell ref="H3:J3"/>
    <mergeCell ref="B1:D3"/>
    <mergeCell ref="BI11:BW11"/>
    <mergeCell ref="W11:AD11"/>
    <mergeCell ref="AE11:AS11"/>
    <mergeCell ref="AT11:BH11"/>
    <mergeCell ref="F10:G10"/>
  </mergeCells>
  <conditionalFormatting sqref="BW13:BW81">
    <cfRule type="cellIs" dxfId="7" priority="1" operator="lessThan">
      <formula>0</formula>
    </cfRule>
    <cfRule type="cellIs" dxfId="6" priority="2" operator="greaterThan">
      <formula>0</formula>
    </cfRule>
  </conditionalFormatting>
  <pageMargins left="0.7" right="0.7" top="0.75" bottom="0.75" header="0.3" footer="0.3"/>
  <pageSetup orientation="portrait" horizontalDpi="4294967294" verticalDpi="4294967294"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LISTAS!$AV$2:$AV$5</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B2:AA908"/>
  <sheetViews>
    <sheetView showGridLines="0" tabSelected="1" topLeftCell="P10" zoomScale="78" zoomScaleNormal="78" workbookViewId="0">
      <selection activeCell="W359" sqref="W359"/>
    </sheetView>
  </sheetViews>
  <sheetFormatPr baseColWidth="10" defaultColWidth="11.42578125" defaultRowHeight="15" x14ac:dyDescent="0.25"/>
  <cols>
    <col min="1" max="1" width="2" style="5" customWidth="1"/>
    <col min="2" max="2" width="15" style="5" bestFit="1" customWidth="1"/>
    <col min="3" max="3" width="28" style="5" customWidth="1"/>
    <col min="4" max="4" width="19.42578125" style="5" customWidth="1"/>
    <col min="5" max="5" width="66.28515625" style="5" customWidth="1"/>
    <col min="6" max="6" width="19.5703125" style="5" customWidth="1"/>
    <col min="7" max="7" width="11.42578125" style="5"/>
    <col min="8" max="9" width="18.5703125" style="60" customWidth="1"/>
    <col min="10" max="10" width="18.5703125" style="60" hidden="1" customWidth="1"/>
    <col min="11" max="11" width="16.42578125" style="5" customWidth="1"/>
    <col min="12" max="12" width="18" style="39" customWidth="1"/>
    <col min="13" max="13" width="35.28515625" style="5" customWidth="1"/>
    <col min="14" max="14" width="26.140625" style="39" customWidth="1"/>
    <col min="15" max="17" width="39.5703125" style="5" customWidth="1"/>
    <col min="18" max="23" width="11.42578125" style="5"/>
    <col min="24" max="24" width="32.5703125" style="5" customWidth="1"/>
    <col min="25" max="26" width="11.42578125" style="5"/>
    <col min="27" max="27" width="39.7109375" style="5" customWidth="1"/>
    <col min="28" max="16384" width="11.42578125" style="5"/>
  </cols>
  <sheetData>
    <row r="2" spans="2:27" ht="31.5" x14ac:dyDescent="0.25">
      <c r="C2" s="70"/>
      <c r="D2" s="77" t="s">
        <v>170</v>
      </c>
    </row>
    <row r="3" spans="2:27" ht="31.5" x14ac:dyDescent="0.25">
      <c r="D3" s="77" t="s">
        <v>171</v>
      </c>
    </row>
    <row r="4" spans="2:27" ht="31.5" x14ac:dyDescent="0.5">
      <c r="C4" s="78"/>
      <c r="D4" s="79" t="str">
        <f>+"SUBRED"&amp;" "&amp;Mensualización!C10</f>
        <v>SUBRED CENTRO ORIENTE</v>
      </c>
    </row>
    <row r="5" spans="2:27" ht="31.5" x14ac:dyDescent="0.5">
      <c r="C5" s="78"/>
      <c r="D5" s="79" t="str">
        <f>"CONVENIO"&amp;" "&amp;Mensualización!F10</f>
        <v>CONVENIO 7124331</v>
      </c>
      <c r="M5" s="111"/>
      <c r="O5" s="116"/>
      <c r="P5" s="85"/>
      <c r="Q5" s="85"/>
    </row>
    <row r="6" spans="2:27" x14ac:dyDescent="0.25">
      <c r="M6" s="112"/>
      <c r="O6" s="181"/>
    </row>
    <row r="7" spans="2:27" x14ac:dyDescent="0.25">
      <c r="M7" s="119"/>
      <c r="N7" s="118"/>
      <c r="O7" s="111"/>
      <c r="V7" s="36"/>
    </row>
    <row r="8" spans="2:27" x14ac:dyDescent="0.25">
      <c r="M8" s="94"/>
    </row>
    <row r="9" spans="2:27" x14ac:dyDescent="0.25">
      <c r="L9" s="96" t="s">
        <v>26</v>
      </c>
      <c r="M9" s="96" t="s">
        <v>26</v>
      </c>
      <c r="N9" s="97" t="s">
        <v>172</v>
      </c>
      <c r="O9" s="97" t="s">
        <v>172</v>
      </c>
      <c r="P9" s="297" t="s">
        <v>173</v>
      </c>
      <c r="Q9" s="297"/>
    </row>
    <row r="10" spans="2:27" x14ac:dyDescent="0.25">
      <c r="L10" s="184">
        <f t="shared" ref="L10:Q10" si="0">SUBTOTAL(9,L12:L908)</f>
        <v>15569.656235510944</v>
      </c>
      <c r="M10" s="184">
        <f t="shared" si="0"/>
        <v>1166107121.6725025</v>
      </c>
      <c r="N10" s="184">
        <f t="shared" si="0"/>
        <v>9208.344031157998</v>
      </c>
      <c r="O10" s="184">
        <f t="shared" si="0"/>
        <v>817198028.64602184</v>
      </c>
      <c r="P10" s="185">
        <f t="shared" si="0"/>
        <v>6361.3122043529429</v>
      </c>
      <c r="Q10" s="185">
        <f t="shared" si="0"/>
        <v>348909093.02648115</v>
      </c>
      <c r="R10" s="295" t="s">
        <v>174</v>
      </c>
      <c r="S10" s="296"/>
      <c r="T10" s="296"/>
      <c r="U10" s="296"/>
      <c r="V10" s="296"/>
      <c r="W10" s="296"/>
    </row>
    <row r="11" spans="2:27" ht="93.75" customHeight="1" x14ac:dyDescent="0.25">
      <c r="B11" s="71" t="s">
        <v>43</v>
      </c>
      <c r="C11" s="71" t="s">
        <v>41</v>
      </c>
      <c r="D11" s="71" t="s">
        <v>42</v>
      </c>
      <c r="E11" s="71" t="s">
        <v>44</v>
      </c>
      <c r="F11" s="71" t="s">
        <v>45</v>
      </c>
      <c r="G11" s="71" t="s">
        <v>46</v>
      </c>
      <c r="H11" s="71" t="s">
        <v>175</v>
      </c>
      <c r="I11" s="126" t="s">
        <v>48</v>
      </c>
      <c r="J11" s="182" t="s">
        <v>176</v>
      </c>
      <c r="K11" s="71" t="s">
        <v>177</v>
      </c>
      <c r="L11" s="205" t="s">
        <v>178</v>
      </c>
      <c r="M11" s="71" t="s">
        <v>179</v>
      </c>
      <c r="N11" s="205" t="s">
        <v>180</v>
      </c>
      <c r="O11" s="71" t="s">
        <v>181</v>
      </c>
      <c r="P11" s="98" t="s">
        <v>182</v>
      </c>
      <c r="Q11" s="99" t="s">
        <v>183</v>
      </c>
      <c r="R11" s="206" t="str">
        <f>Mensualización!J12</f>
        <v>SANTA FE</v>
      </c>
      <c r="S11" s="206" t="str">
        <f>Mensualización!K12</f>
        <v>SAN CRISTOBAL</v>
      </c>
      <c r="T11" s="206" t="str">
        <f>Mensualización!L12</f>
        <v>MARTIRES</v>
      </c>
      <c r="U11" s="206" t="str">
        <f>Mensualización!M12</f>
        <v>ANTONIO NARIÑO</v>
      </c>
      <c r="V11" s="206" t="str">
        <f>Mensualización!N12</f>
        <v>CANDELARIA</v>
      </c>
      <c r="W11" s="206" t="str">
        <f>Mensualización!O12</f>
        <v>RAFAEL URIBE URIBE</v>
      </c>
      <c r="X11" s="207" t="s">
        <v>38</v>
      </c>
      <c r="Y11" s="207" t="s">
        <v>39</v>
      </c>
      <c r="Z11" s="207" t="s">
        <v>184</v>
      </c>
      <c r="AA11" s="71" t="s">
        <v>185</v>
      </c>
    </row>
    <row r="12" spans="2:27" ht="25.5" hidden="1" x14ac:dyDescent="0.25">
      <c r="B12" s="196">
        <v>1</v>
      </c>
      <c r="C12" s="197" t="s">
        <v>74</v>
      </c>
      <c r="D12" s="198" t="s">
        <v>75</v>
      </c>
      <c r="E12" s="199" t="s">
        <v>76</v>
      </c>
      <c r="F12" s="198" t="s">
        <v>77</v>
      </c>
      <c r="G12" s="200" t="s">
        <v>78</v>
      </c>
      <c r="H12" s="201">
        <v>4658560</v>
      </c>
      <c r="I12" s="201">
        <v>4809120</v>
      </c>
      <c r="J12" s="32">
        <v>2024</v>
      </c>
      <c r="K12" s="100" t="s">
        <v>186</v>
      </c>
      <c r="L12" s="202">
        <f>Mensualización!BI13</f>
        <v>1.4</v>
      </c>
      <c r="M12" s="203">
        <f t="shared" ref="M12:M75" si="1">+L12*H12</f>
        <v>6521984</v>
      </c>
      <c r="N12" s="204">
        <f>+Z12</f>
        <v>1.4</v>
      </c>
      <c r="O12" s="109">
        <f t="shared" ref="O12:O75" si="2">IFERROR(+N12*H12,"")</f>
        <v>6521984</v>
      </c>
      <c r="P12" s="101">
        <f t="shared" ref="P12:Q75" si="3">+IFERROR(L12-N12,"")</f>
        <v>0</v>
      </c>
      <c r="Q12" s="100">
        <f t="shared" si="3"/>
        <v>0</v>
      </c>
      <c r="R12" s="217"/>
      <c r="T12" s="217"/>
      <c r="U12" s="217"/>
      <c r="V12" s="217"/>
      <c r="W12" s="217"/>
      <c r="X12" s="217">
        <v>1.4</v>
      </c>
      <c r="Y12" s="217"/>
      <c r="Z12" s="218">
        <v>1.4</v>
      </c>
      <c r="AA12" s="200"/>
    </row>
    <row r="13" spans="2:27" ht="23.25" hidden="1" x14ac:dyDescent="0.25">
      <c r="B13" s="28">
        <v>2</v>
      </c>
      <c r="C13" s="29" t="s">
        <v>74</v>
      </c>
      <c r="D13" s="30" t="s">
        <v>75</v>
      </c>
      <c r="E13" s="31" t="s">
        <v>79</v>
      </c>
      <c r="F13" s="30" t="s">
        <v>80</v>
      </c>
      <c r="G13" s="32" t="s">
        <v>78</v>
      </c>
      <c r="H13" s="35">
        <v>35836</v>
      </c>
      <c r="I13" s="35">
        <v>36994</v>
      </c>
      <c r="J13" s="32">
        <v>2024</v>
      </c>
      <c r="K13" s="33" t="s">
        <v>186</v>
      </c>
      <c r="L13" s="34">
        <f>Mensualización!BI14</f>
        <v>3982</v>
      </c>
      <c r="M13" s="107">
        <f t="shared" si="1"/>
        <v>142698952</v>
      </c>
      <c r="N13" s="108">
        <f t="shared" ref="N13:N76" si="4">+Z13</f>
        <v>3982</v>
      </c>
      <c r="O13" s="110">
        <f t="shared" si="2"/>
        <v>142698952</v>
      </c>
      <c r="P13" s="102">
        <f t="shared" si="3"/>
        <v>0</v>
      </c>
      <c r="Q13" s="33">
        <f t="shared" si="3"/>
        <v>0</v>
      </c>
      <c r="R13" s="219">
        <v>212</v>
      </c>
      <c r="S13" s="219">
        <v>1902</v>
      </c>
      <c r="T13" s="219">
        <v>108</v>
      </c>
      <c r="U13" s="219">
        <v>57</v>
      </c>
      <c r="V13" s="219">
        <v>49</v>
      </c>
      <c r="W13" s="219">
        <v>1654</v>
      </c>
      <c r="X13" s="219">
        <v>3982</v>
      </c>
      <c r="Y13" s="219"/>
      <c r="Z13" s="220">
        <v>3982</v>
      </c>
      <c r="AA13" s="32"/>
    </row>
    <row r="14" spans="2:27" ht="23.25" hidden="1" x14ac:dyDescent="0.25">
      <c r="B14" s="28">
        <v>3</v>
      </c>
      <c r="C14" s="29" t="s">
        <v>74</v>
      </c>
      <c r="D14" s="30" t="s">
        <v>75</v>
      </c>
      <c r="E14" s="31" t="s">
        <v>81</v>
      </c>
      <c r="F14" s="30" t="s">
        <v>80</v>
      </c>
      <c r="G14" s="32" t="s">
        <v>78</v>
      </c>
      <c r="H14" s="35">
        <v>44795</v>
      </c>
      <c r="I14" s="35">
        <v>46242</v>
      </c>
      <c r="J14" s="32">
        <v>2024</v>
      </c>
      <c r="K14" s="33" t="s">
        <v>186</v>
      </c>
      <c r="L14" s="34">
        <f>Mensualización!BI15</f>
        <v>23</v>
      </c>
      <c r="M14" s="107">
        <f t="shared" si="1"/>
        <v>1030285</v>
      </c>
      <c r="N14" s="108">
        <f t="shared" si="4"/>
        <v>23</v>
      </c>
      <c r="O14" s="110">
        <f t="shared" si="2"/>
        <v>1030285</v>
      </c>
      <c r="P14" s="102">
        <f t="shared" si="3"/>
        <v>0</v>
      </c>
      <c r="Q14" s="33">
        <f t="shared" si="3"/>
        <v>0</v>
      </c>
      <c r="R14" s="219">
        <v>23</v>
      </c>
      <c r="S14" s="219">
        <v>0</v>
      </c>
      <c r="T14" s="219">
        <v>0</v>
      </c>
      <c r="U14" s="219">
        <v>0</v>
      </c>
      <c r="V14" s="219">
        <v>0</v>
      </c>
      <c r="W14" s="219">
        <v>0</v>
      </c>
      <c r="X14" s="219">
        <v>23</v>
      </c>
      <c r="Y14" s="219"/>
      <c r="Z14" s="220">
        <v>23</v>
      </c>
      <c r="AA14" s="32"/>
    </row>
    <row r="15" spans="2:27" ht="23.25" hidden="1" x14ac:dyDescent="0.25">
      <c r="B15" s="28">
        <v>4</v>
      </c>
      <c r="C15" s="29" t="s">
        <v>74</v>
      </c>
      <c r="D15" s="30" t="s">
        <v>75</v>
      </c>
      <c r="E15" s="31" t="s">
        <v>82</v>
      </c>
      <c r="F15" s="30" t="s">
        <v>83</v>
      </c>
      <c r="G15" s="32" t="s">
        <v>78</v>
      </c>
      <c r="H15" s="35">
        <v>58232</v>
      </c>
      <c r="I15" s="35">
        <v>60112</v>
      </c>
      <c r="J15" s="32">
        <v>2024</v>
      </c>
      <c r="K15" s="33" t="s">
        <v>186</v>
      </c>
      <c r="L15" s="34">
        <f>Mensualización!BI16</f>
        <v>486</v>
      </c>
      <c r="M15" s="107">
        <f t="shared" si="1"/>
        <v>28300752</v>
      </c>
      <c r="N15" s="108">
        <f t="shared" si="4"/>
        <v>486</v>
      </c>
      <c r="O15" s="110">
        <f t="shared" si="2"/>
        <v>28300752</v>
      </c>
      <c r="P15" s="102">
        <f t="shared" si="3"/>
        <v>0</v>
      </c>
      <c r="Q15" s="33">
        <f t="shared" si="3"/>
        <v>0</v>
      </c>
      <c r="R15" s="219">
        <v>80</v>
      </c>
      <c r="S15" s="219">
        <v>246</v>
      </c>
      <c r="T15" s="219">
        <v>47</v>
      </c>
      <c r="U15" s="219">
        <v>13</v>
      </c>
      <c r="V15" s="219">
        <v>2</v>
      </c>
      <c r="W15" s="219">
        <v>98</v>
      </c>
      <c r="X15" s="219">
        <v>486</v>
      </c>
      <c r="Y15" s="219"/>
      <c r="Z15" s="220">
        <v>486</v>
      </c>
      <c r="AA15" s="32"/>
    </row>
    <row r="16" spans="2:27" ht="23.25" hidden="1" x14ac:dyDescent="0.25">
      <c r="B16" s="28">
        <v>5</v>
      </c>
      <c r="C16" s="29" t="s">
        <v>74</v>
      </c>
      <c r="D16" s="30" t="s">
        <v>75</v>
      </c>
      <c r="E16" s="31" t="s">
        <v>84</v>
      </c>
      <c r="F16" s="30" t="s">
        <v>83</v>
      </c>
      <c r="G16" s="32" t="s">
        <v>78</v>
      </c>
      <c r="H16" s="35">
        <v>58232</v>
      </c>
      <c r="I16" s="35">
        <v>60112</v>
      </c>
      <c r="J16" s="32">
        <v>2024</v>
      </c>
      <c r="K16" s="33" t="s">
        <v>186</v>
      </c>
      <c r="L16" s="34">
        <f>Mensualización!BI17</f>
        <v>806</v>
      </c>
      <c r="M16" s="107">
        <f t="shared" si="1"/>
        <v>46934992</v>
      </c>
      <c r="N16" s="108">
        <f t="shared" si="4"/>
        <v>806</v>
      </c>
      <c r="O16" s="110">
        <f t="shared" si="2"/>
        <v>46934992</v>
      </c>
      <c r="P16" s="102">
        <f t="shared" si="3"/>
        <v>0</v>
      </c>
      <c r="Q16" s="33">
        <f t="shared" si="3"/>
        <v>0</v>
      </c>
      <c r="R16" s="219">
        <v>42</v>
      </c>
      <c r="S16" s="219">
        <v>454</v>
      </c>
      <c r="T16" s="219">
        <v>15</v>
      </c>
      <c r="U16" s="219">
        <v>20</v>
      </c>
      <c r="V16" s="219">
        <v>12</v>
      </c>
      <c r="W16" s="219">
        <v>263</v>
      </c>
      <c r="X16" s="219">
        <v>806</v>
      </c>
      <c r="Y16" s="219"/>
      <c r="Z16" s="220">
        <v>806</v>
      </c>
      <c r="AA16" s="32"/>
    </row>
    <row r="17" spans="2:27" ht="23.25" hidden="1" x14ac:dyDescent="0.25">
      <c r="B17" s="28">
        <v>6</v>
      </c>
      <c r="C17" s="29" t="s">
        <v>74</v>
      </c>
      <c r="D17" s="30" t="s">
        <v>75</v>
      </c>
      <c r="E17" s="31" t="s">
        <v>85</v>
      </c>
      <c r="F17" s="30" t="s">
        <v>83</v>
      </c>
      <c r="G17" s="32" t="s">
        <v>78</v>
      </c>
      <c r="H17" s="35">
        <v>95185</v>
      </c>
      <c r="I17" s="35">
        <v>98260</v>
      </c>
      <c r="J17" s="32">
        <v>2024</v>
      </c>
      <c r="K17" s="33" t="s">
        <v>186</v>
      </c>
      <c r="L17" s="34">
        <f>Mensualización!BI18</f>
        <v>88</v>
      </c>
      <c r="M17" s="107">
        <f t="shared" si="1"/>
        <v>8376280</v>
      </c>
      <c r="N17" s="108">
        <f t="shared" si="4"/>
        <v>88</v>
      </c>
      <c r="O17" s="110">
        <f t="shared" si="2"/>
        <v>8376280</v>
      </c>
      <c r="P17" s="102">
        <f t="shared" si="3"/>
        <v>0</v>
      </c>
      <c r="Q17" s="33">
        <f t="shared" si="3"/>
        <v>0</v>
      </c>
      <c r="R17" s="219">
        <v>8</v>
      </c>
      <c r="S17" s="219">
        <v>35</v>
      </c>
      <c r="T17" s="219">
        <v>1</v>
      </c>
      <c r="U17" s="219">
        <v>6</v>
      </c>
      <c r="V17" s="219">
        <v>0</v>
      </c>
      <c r="W17" s="219">
        <v>38</v>
      </c>
      <c r="X17" s="219">
        <v>88</v>
      </c>
      <c r="Y17" s="219"/>
      <c r="Z17" s="220">
        <v>88</v>
      </c>
      <c r="AA17" s="32"/>
    </row>
    <row r="18" spans="2:27" ht="23.25" hidden="1" x14ac:dyDescent="0.25">
      <c r="B18" s="28">
        <v>7</v>
      </c>
      <c r="C18" s="29" t="s">
        <v>74</v>
      </c>
      <c r="D18" s="30" t="s">
        <v>75</v>
      </c>
      <c r="E18" s="31" t="s">
        <v>86</v>
      </c>
      <c r="F18" s="30" t="s">
        <v>83</v>
      </c>
      <c r="G18" s="32" t="s">
        <v>78</v>
      </c>
      <c r="H18" s="35">
        <v>58232</v>
      </c>
      <c r="I18" s="35">
        <v>60112</v>
      </c>
      <c r="J18" s="32">
        <v>2024</v>
      </c>
      <c r="K18" s="33" t="s">
        <v>186</v>
      </c>
      <c r="L18" s="34">
        <f>Mensualización!BI19</f>
        <v>89</v>
      </c>
      <c r="M18" s="107">
        <f t="shared" si="1"/>
        <v>5182648</v>
      </c>
      <c r="N18" s="108">
        <f t="shared" si="4"/>
        <v>89</v>
      </c>
      <c r="O18" s="110">
        <f t="shared" si="2"/>
        <v>5182648</v>
      </c>
      <c r="P18" s="102">
        <f t="shared" si="3"/>
        <v>0</v>
      </c>
      <c r="Q18" s="33">
        <f t="shared" si="3"/>
        <v>0</v>
      </c>
      <c r="R18" s="219">
        <v>7</v>
      </c>
      <c r="S18" s="219">
        <v>34</v>
      </c>
      <c r="T18" s="219">
        <v>7</v>
      </c>
      <c r="U18" s="219">
        <v>2</v>
      </c>
      <c r="V18" s="219">
        <v>0</v>
      </c>
      <c r="W18" s="219">
        <v>39</v>
      </c>
      <c r="X18" s="219">
        <v>89</v>
      </c>
      <c r="Y18" s="219"/>
      <c r="Z18" s="220">
        <v>89</v>
      </c>
      <c r="AA18" s="32"/>
    </row>
    <row r="19" spans="2:27" ht="25.5" hidden="1" x14ac:dyDescent="0.25">
      <c r="B19" s="28">
        <v>8</v>
      </c>
      <c r="C19" s="29" t="s">
        <v>74</v>
      </c>
      <c r="D19" s="30" t="s">
        <v>75</v>
      </c>
      <c r="E19" s="31" t="s">
        <v>87</v>
      </c>
      <c r="F19" s="30" t="s">
        <v>83</v>
      </c>
      <c r="G19" s="32" t="s">
        <v>78</v>
      </c>
      <c r="H19" s="35">
        <v>58232</v>
      </c>
      <c r="I19" s="35">
        <v>60112</v>
      </c>
      <c r="J19" s="32">
        <v>2024</v>
      </c>
      <c r="K19" s="33" t="s">
        <v>186</v>
      </c>
      <c r="L19" s="34">
        <f>Mensualización!BI20</f>
        <v>0</v>
      </c>
      <c r="M19" s="107">
        <f t="shared" si="1"/>
        <v>0</v>
      </c>
      <c r="N19" s="108">
        <f t="shared" si="4"/>
        <v>0</v>
      </c>
      <c r="O19" s="110">
        <f t="shared" si="2"/>
        <v>0</v>
      </c>
      <c r="P19" s="102">
        <f t="shared" si="3"/>
        <v>0</v>
      </c>
      <c r="Q19" s="33">
        <f t="shared" si="3"/>
        <v>0</v>
      </c>
      <c r="R19" s="219">
        <v>0</v>
      </c>
      <c r="S19" s="219">
        <v>0</v>
      </c>
      <c r="T19" s="219">
        <v>0</v>
      </c>
      <c r="U19" s="219">
        <v>0</v>
      </c>
      <c r="V19" s="219">
        <v>0</v>
      </c>
      <c r="W19" s="219">
        <v>0</v>
      </c>
      <c r="X19" s="219">
        <v>0</v>
      </c>
      <c r="Y19" s="219"/>
      <c r="Z19" s="220">
        <v>0</v>
      </c>
      <c r="AA19" s="32"/>
    </row>
    <row r="20" spans="2:27" ht="23.25" hidden="1" x14ac:dyDescent="0.25">
      <c r="B20" s="28">
        <v>9</v>
      </c>
      <c r="C20" s="29" t="s">
        <v>74</v>
      </c>
      <c r="D20" s="30" t="s">
        <v>75</v>
      </c>
      <c r="E20" s="31" t="s">
        <v>88</v>
      </c>
      <c r="F20" s="30" t="s">
        <v>83</v>
      </c>
      <c r="G20" s="32" t="s">
        <v>78</v>
      </c>
      <c r="H20" s="35">
        <v>22396</v>
      </c>
      <c r="I20" s="35">
        <v>23120</v>
      </c>
      <c r="J20" s="32">
        <v>2024</v>
      </c>
      <c r="K20" s="33" t="s">
        <v>186</v>
      </c>
      <c r="L20" s="34">
        <f>Mensualización!BI21</f>
        <v>0</v>
      </c>
      <c r="M20" s="107">
        <f t="shared" si="1"/>
        <v>0</v>
      </c>
      <c r="N20" s="108">
        <f t="shared" si="4"/>
        <v>0</v>
      </c>
      <c r="O20" s="110">
        <f t="shared" si="2"/>
        <v>0</v>
      </c>
      <c r="P20" s="102">
        <f t="shared" si="3"/>
        <v>0</v>
      </c>
      <c r="Q20" s="33">
        <f t="shared" si="3"/>
        <v>0</v>
      </c>
      <c r="R20" s="219">
        <v>0</v>
      </c>
      <c r="S20" s="219">
        <v>0</v>
      </c>
      <c r="T20" s="219">
        <v>0</v>
      </c>
      <c r="U20" s="219">
        <v>0</v>
      </c>
      <c r="V20" s="219">
        <v>0</v>
      </c>
      <c r="W20" s="219">
        <v>0</v>
      </c>
      <c r="X20" s="219">
        <v>0</v>
      </c>
      <c r="Y20" s="219"/>
      <c r="Z20" s="220">
        <v>0</v>
      </c>
      <c r="AA20" s="32"/>
    </row>
    <row r="21" spans="2:27" ht="23.25" hidden="1" x14ac:dyDescent="0.25">
      <c r="B21" s="28">
        <v>10</v>
      </c>
      <c r="C21" s="29" t="s">
        <v>74</v>
      </c>
      <c r="D21" s="30" t="s">
        <v>75</v>
      </c>
      <c r="E21" s="31" t="s">
        <v>89</v>
      </c>
      <c r="F21" s="30" t="s">
        <v>83</v>
      </c>
      <c r="G21" s="32" t="s">
        <v>78</v>
      </c>
      <c r="H21" s="35">
        <v>58232</v>
      </c>
      <c r="I21" s="35">
        <v>60112</v>
      </c>
      <c r="J21" s="32">
        <v>2024</v>
      </c>
      <c r="K21" s="33" t="s">
        <v>186</v>
      </c>
      <c r="L21" s="34">
        <f>Mensualización!BI22</f>
        <v>168</v>
      </c>
      <c r="M21" s="107">
        <f t="shared" si="1"/>
        <v>9782976</v>
      </c>
      <c r="N21" s="108">
        <f t="shared" si="4"/>
        <v>168</v>
      </c>
      <c r="O21" s="110">
        <f t="shared" si="2"/>
        <v>9782976</v>
      </c>
      <c r="P21" s="102">
        <f t="shared" si="3"/>
        <v>0</v>
      </c>
      <c r="Q21" s="33">
        <f t="shared" si="3"/>
        <v>0</v>
      </c>
      <c r="R21" s="219">
        <v>9</v>
      </c>
      <c r="S21" s="219">
        <v>101</v>
      </c>
      <c r="T21" s="219">
        <v>1</v>
      </c>
      <c r="U21" s="219">
        <v>3</v>
      </c>
      <c r="V21" s="219">
        <v>0</v>
      </c>
      <c r="W21" s="219">
        <v>54</v>
      </c>
      <c r="X21" s="219">
        <v>168</v>
      </c>
      <c r="Y21" s="219"/>
      <c r="Z21" s="220">
        <v>168</v>
      </c>
      <c r="AA21" s="32"/>
    </row>
    <row r="22" spans="2:27" ht="23.25" hidden="1" x14ac:dyDescent="0.25">
      <c r="B22" s="28">
        <v>11</v>
      </c>
      <c r="C22" s="29" t="s">
        <v>74</v>
      </c>
      <c r="D22" s="30" t="s">
        <v>75</v>
      </c>
      <c r="E22" s="31" t="s">
        <v>90</v>
      </c>
      <c r="F22" s="30" t="s">
        <v>83</v>
      </c>
      <c r="G22" s="32" t="s">
        <v>78</v>
      </c>
      <c r="H22" s="35">
        <v>35836</v>
      </c>
      <c r="I22" s="35">
        <v>36994</v>
      </c>
      <c r="J22" s="32">
        <v>2024</v>
      </c>
      <c r="K22" s="33" t="s">
        <v>186</v>
      </c>
      <c r="L22" s="34">
        <f>Mensualización!BI23</f>
        <v>120</v>
      </c>
      <c r="M22" s="107">
        <f t="shared" si="1"/>
        <v>4300320</v>
      </c>
      <c r="N22" s="108">
        <f t="shared" si="4"/>
        <v>120</v>
      </c>
      <c r="O22" s="110">
        <f t="shared" si="2"/>
        <v>4300320</v>
      </c>
      <c r="P22" s="102">
        <f t="shared" si="3"/>
        <v>0</v>
      </c>
      <c r="Q22" s="33">
        <f t="shared" si="3"/>
        <v>0</v>
      </c>
      <c r="R22" s="219">
        <v>0</v>
      </c>
      <c r="S22" s="219">
        <v>75</v>
      </c>
      <c r="T22" s="219">
        <v>2</v>
      </c>
      <c r="U22" s="219">
        <v>0</v>
      </c>
      <c r="V22" s="219">
        <v>0</v>
      </c>
      <c r="W22" s="219">
        <v>43</v>
      </c>
      <c r="X22" s="219">
        <v>120</v>
      </c>
      <c r="Y22" s="219"/>
      <c r="Z22" s="220">
        <v>120</v>
      </c>
      <c r="AA22" s="32"/>
    </row>
    <row r="23" spans="2:27" ht="23.25" hidden="1" x14ac:dyDescent="0.25">
      <c r="B23" s="28">
        <v>12</v>
      </c>
      <c r="C23" s="29" t="s">
        <v>74</v>
      </c>
      <c r="D23" s="30" t="s">
        <v>75</v>
      </c>
      <c r="E23" s="31" t="s">
        <v>91</v>
      </c>
      <c r="F23" s="30" t="s">
        <v>92</v>
      </c>
      <c r="G23" s="32" t="s">
        <v>78</v>
      </c>
      <c r="H23" s="35">
        <v>76673</v>
      </c>
      <c r="I23" s="35">
        <v>79149</v>
      </c>
      <c r="J23" s="32">
        <v>2024</v>
      </c>
      <c r="K23" s="33" t="s">
        <v>186</v>
      </c>
      <c r="L23" s="34">
        <f>Mensualización!BI24</f>
        <v>317</v>
      </c>
      <c r="M23" s="107">
        <f t="shared" si="1"/>
        <v>24305341</v>
      </c>
      <c r="N23" s="108">
        <f t="shared" si="4"/>
        <v>317</v>
      </c>
      <c r="O23" s="110">
        <f t="shared" si="2"/>
        <v>24305341</v>
      </c>
      <c r="P23" s="102">
        <f t="shared" si="3"/>
        <v>0</v>
      </c>
      <c r="Q23" s="33">
        <f t="shared" si="3"/>
        <v>0</v>
      </c>
      <c r="R23" s="219">
        <v>17</v>
      </c>
      <c r="S23" s="219">
        <v>144</v>
      </c>
      <c r="T23" s="219">
        <v>41</v>
      </c>
      <c r="U23" s="219">
        <v>7</v>
      </c>
      <c r="V23" s="219">
        <v>1</v>
      </c>
      <c r="W23" s="219">
        <v>107</v>
      </c>
      <c r="X23" s="219">
        <v>317</v>
      </c>
      <c r="Y23" s="219"/>
      <c r="Z23" s="220">
        <v>317</v>
      </c>
      <c r="AA23" s="32"/>
    </row>
    <row r="24" spans="2:27" ht="23.25" hidden="1" x14ac:dyDescent="0.25">
      <c r="B24" s="28">
        <v>13</v>
      </c>
      <c r="C24" s="29" t="s">
        <v>74</v>
      </c>
      <c r="D24" s="30" t="s">
        <v>75</v>
      </c>
      <c r="E24" s="31" t="s">
        <v>93</v>
      </c>
      <c r="F24" s="30" t="s">
        <v>92</v>
      </c>
      <c r="G24" s="32" t="s">
        <v>78</v>
      </c>
      <c r="H24" s="35">
        <v>102230</v>
      </c>
      <c r="I24" s="35">
        <v>105532</v>
      </c>
      <c r="J24" s="32">
        <v>2024</v>
      </c>
      <c r="K24" s="33" t="s">
        <v>186</v>
      </c>
      <c r="L24" s="34">
        <f>Mensualización!BI25</f>
        <v>0</v>
      </c>
      <c r="M24" s="107">
        <f t="shared" si="1"/>
        <v>0</v>
      </c>
      <c r="N24" s="108">
        <f t="shared" si="4"/>
        <v>0</v>
      </c>
      <c r="O24" s="110">
        <f t="shared" si="2"/>
        <v>0</v>
      </c>
      <c r="P24" s="102">
        <f t="shared" si="3"/>
        <v>0</v>
      </c>
      <c r="Q24" s="33">
        <f t="shared" si="3"/>
        <v>0</v>
      </c>
      <c r="R24" s="219">
        <v>0</v>
      </c>
      <c r="S24" s="219">
        <v>0</v>
      </c>
      <c r="T24" s="219">
        <v>0</v>
      </c>
      <c r="U24" s="219">
        <v>0</v>
      </c>
      <c r="V24" s="219">
        <v>0</v>
      </c>
      <c r="W24" s="219">
        <v>0</v>
      </c>
      <c r="X24" s="219">
        <v>0</v>
      </c>
      <c r="Y24" s="219"/>
      <c r="Z24" s="220">
        <v>0</v>
      </c>
      <c r="AA24" s="32"/>
    </row>
    <row r="25" spans="2:27" ht="23.25" hidden="1" x14ac:dyDescent="0.25">
      <c r="B25" s="28">
        <v>14</v>
      </c>
      <c r="C25" s="29" t="s">
        <v>74</v>
      </c>
      <c r="D25" s="30" t="s">
        <v>75</v>
      </c>
      <c r="E25" s="31" t="s">
        <v>94</v>
      </c>
      <c r="F25" s="30" t="s">
        <v>92</v>
      </c>
      <c r="G25" s="32" t="s">
        <v>78</v>
      </c>
      <c r="H25" s="35">
        <v>43674</v>
      </c>
      <c r="I25" s="35">
        <v>45084</v>
      </c>
      <c r="J25" s="32">
        <v>2024</v>
      </c>
      <c r="K25" s="33" t="s">
        <v>186</v>
      </c>
      <c r="L25" s="34">
        <f>Mensualización!BI26</f>
        <v>0</v>
      </c>
      <c r="M25" s="107">
        <f t="shared" si="1"/>
        <v>0</v>
      </c>
      <c r="N25" s="108">
        <f t="shared" si="4"/>
        <v>0</v>
      </c>
      <c r="O25" s="110">
        <f t="shared" si="2"/>
        <v>0</v>
      </c>
      <c r="P25" s="102">
        <f t="shared" si="3"/>
        <v>0</v>
      </c>
      <c r="Q25" s="33">
        <f t="shared" si="3"/>
        <v>0</v>
      </c>
      <c r="R25" s="219">
        <v>0</v>
      </c>
      <c r="S25" s="219">
        <v>0</v>
      </c>
      <c r="T25" s="219">
        <v>0</v>
      </c>
      <c r="U25" s="219">
        <v>0</v>
      </c>
      <c r="V25" s="219">
        <v>0</v>
      </c>
      <c r="W25" s="219">
        <v>0</v>
      </c>
      <c r="X25" s="219">
        <v>0</v>
      </c>
      <c r="Y25" s="219"/>
      <c r="Z25" s="220">
        <v>0</v>
      </c>
      <c r="AA25" s="32"/>
    </row>
    <row r="26" spans="2:27" ht="23.25" hidden="1" x14ac:dyDescent="0.25">
      <c r="B26" s="28">
        <v>15</v>
      </c>
      <c r="C26" s="29" t="s">
        <v>74</v>
      </c>
      <c r="D26" s="30" t="s">
        <v>75</v>
      </c>
      <c r="E26" s="31" t="s">
        <v>95</v>
      </c>
      <c r="F26" s="30" t="s">
        <v>92</v>
      </c>
      <c r="G26" s="32" t="s">
        <v>78</v>
      </c>
      <c r="H26" s="35">
        <v>14558</v>
      </c>
      <c r="I26" s="35">
        <v>15028</v>
      </c>
      <c r="J26" s="32">
        <v>2024</v>
      </c>
      <c r="K26" s="33" t="s">
        <v>186</v>
      </c>
      <c r="L26" s="34">
        <f>Mensualización!BI27</f>
        <v>0</v>
      </c>
      <c r="M26" s="107">
        <f t="shared" si="1"/>
        <v>0</v>
      </c>
      <c r="N26" s="108">
        <f t="shared" si="4"/>
        <v>0</v>
      </c>
      <c r="O26" s="110">
        <f t="shared" si="2"/>
        <v>0</v>
      </c>
      <c r="P26" s="102">
        <f t="shared" si="3"/>
        <v>0</v>
      </c>
      <c r="Q26" s="33">
        <f t="shared" si="3"/>
        <v>0</v>
      </c>
      <c r="R26" s="219">
        <v>0</v>
      </c>
      <c r="S26" s="219">
        <v>0</v>
      </c>
      <c r="T26" s="219">
        <v>0</v>
      </c>
      <c r="U26" s="219">
        <v>0</v>
      </c>
      <c r="V26" s="219">
        <v>0</v>
      </c>
      <c r="W26" s="219">
        <v>0</v>
      </c>
      <c r="X26" s="219">
        <v>0</v>
      </c>
      <c r="Y26" s="219"/>
      <c r="Z26" s="220">
        <v>0</v>
      </c>
      <c r="AA26" s="32"/>
    </row>
    <row r="27" spans="2:27" ht="23.25" hidden="1" x14ac:dyDescent="0.25">
      <c r="B27" s="28">
        <v>16</v>
      </c>
      <c r="C27" s="29" t="s">
        <v>74</v>
      </c>
      <c r="D27" s="30" t="s">
        <v>75</v>
      </c>
      <c r="E27" s="31" t="s">
        <v>96</v>
      </c>
      <c r="F27" s="30" t="s">
        <v>92</v>
      </c>
      <c r="G27" s="32" t="s">
        <v>78</v>
      </c>
      <c r="H27" s="35">
        <v>58232</v>
      </c>
      <c r="I27" s="35">
        <v>60112</v>
      </c>
      <c r="J27" s="32">
        <v>2024</v>
      </c>
      <c r="K27" s="33" t="s">
        <v>186</v>
      </c>
      <c r="L27" s="34">
        <f>Mensualización!BI28</f>
        <v>7</v>
      </c>
      <c r="M27" s="107">
        <f t="shared" si="1"/>
        <v>407624</v>
      </c>
      <c r="N27" s="108">
        <f t="shared" si="4"/>
        <v>7</v>
      </c>
      <c r="O27" s="110">
        <f t="shared" si="2"/>
        <v>407624</v>
      </c>
      <c r="P27" s="102">
        <f t="shared" si="3"/>
        <v>0</v>
      </c>
      <c r="Q27" s="33">
        <f t="shared" si="3"/>
        <v>0</v>
      </c>
      <c r="R27" s="219">
        <v>0</v>
      </c>
      <c r="S27" s="219">
        <v>0</v>
      </c>
      <c r="T27" s="219">
        <v>0</v>
      </c>
      <c r="U27" s="219">
        <v>0</v>
      </c>
      <c r="V27" s="219">
        <v>0</v>
      </c>
      <c r="W27" s="219">
        <v>7</v>
      </c>
      <c r="X27" s="219">
        <v>7</v>
      </c>
      <c r="Y27" s="219"/>
      <c r="Z27" s="220">
        <v>7</v>
      </c>
      <c r="AA27" s="32"/>
    </row>
    <row r="28" spans="2:27" ht="23.25" hidden="1" x14ac:dyDescent="0.25">
      <c r="B28" s="28">
        <v>17</v>
      </c>
      <c r="C28" s="29" t="s">
        <v>74</v>
      </c>
      <c r="D28" s="30" t="s">
        <v>75</v>
      </c>
      <c r="E28" s="31" t="s">
        <v>97</v>
      </c>
      <c r="F28" s="30" t="s">
        <v>92</v>
      </c>
      <c r="G28" s="32" t="s">
        <v>78</v>
      </c>
      <c r="H28" s="35">
        <v>43674</v>
      </c>
      <c r="I28" s="35">
        <v>45084</v>
      </c>
      <c r="J28" s="32">
        <v>2024</v>
      </c>
      <c r="K28" s="33" t="s">
        <v>186</v>
      </c>
      <c r="L28" s="34">
        <f>Mensualización!BI29</f>
        <v>0</v>
      </c>
      <c r="M28" s="107">
        <f t="shared" si="1"/>
        <v>0</v>
      </c>
      <c r="N28" s="108">
        <f t="shared" si="4"/>
        <v>0</v>
      </c>
      <c r="O28" s="110">
        <f t="shared" si="2"/>
        <v>0</v>
      </c>
      <c r="P28" s="102">
        <f t="shared" si="3"/>
        <v>0</v>
      </c>
      <c r="Q28" s="33">
        <f t="shared" si="3"/>
        <v>0</v>
      </c>
      <c r="R28" s="219">
        <v>0</v>
      </c>
      <c r="S28" s="219">
        <v>0</v>
      </c>
      <c r="T28" s="219">
        <v>0</v>
      </c>
      <c r="U28" s="219">
        <v>0</v>
      </c>
      <c r="V28" s="219">
        <v>0</v>
      </c>
      <c r="W28" s="219">
        <v>0</v>
      </c>
      <c r="X28" s="219">
        <v>0</v>
      </c>
      <c r="Y28" s="219"/>
      <c r="Z28" s="220">
        <v>0</v>
      </c>
      <c r="AA28" s="32"/>
    </row>
    <row r="29" spans="2:27" ht="23.25" hidden="1" x14ac:dyDescent="0.25">
      <c r="B29" s="28">
        <v>18</v>
      </c>
      <c r="C29" s="29" t="s">
        <v>74</v>
      </c>
      <c r="D29" s="30" t="s">
        <v>75</v>
      </c>
      <c r="E29" s="31" t="s">
        <v>98</v>
      </c>
      <c r="F29" s="30" t="s">
        <v>92</v>
      </c>
      <c r="G29" s="32" t="s">
        <v>78</v>
      </c>
      <c r="H29" s="35">
        <v>143344</v>
      </c>
      <c r="I29" s="35">
        <v>147976</v>
      </c>
      <c r="J29" s="32">
        <v>2024</v>
      </c>
      <c r="K29" s="33" t="s">
        <v>186</v>
      </c>
      <c r="L29" s="34">
        <f>Mensualización!BI30</f>
        <v>27</v>
      </c>
      <c r="M29" s="107">
        <f t="shared" si="1"/>
        <v>3870288</v>
      </c>
      <c r="N29" s="108">
        <f t="shared" si="4"/>
        <v>27</v>
      </c>
      <c r="O29" s="110">
        <f t="shared" si="2"/>
        <v>3870288</v>
      </c>
      <c r="P29" s="102">
        <f t="shared" si="3"/>
        <v>0</v>
      </c>
      <c r="Q29" s="33">
        <f t="shared" si="3"/>
        <v>0</v>
      </c>
      <c r="R29" s="219">
        <v>0</v>
      </c>
      <c r="S29" s="219">
        <v>11</v>
      </c>
      <c r="T29" s="219">
        <v>0</v>
      </c>
      <c r="U29" s="219">
        <v>0</v>
      </c>
      <c r="V29" s="219">
        <v>0</v>
      </c>
      <c r="W29" s="219">
        <v>16</v>
      </c>
      <c r="X29" s="219">
        <v>27</v>
      </c>
      <c r="Y29" s="219"/>
      <c r="Z29" s="220">
        <v>27</v>
      </c>
      <c r="AA29" s="32"/>
    </row>
    <row r="30" spans="2:27" ht="25.5" hidden="1" x14ac:dyDescent="0.25">
      <c r="B30" s="28">
        <v>19</v>
      </c>
      <c r="C30" s="29" t="s">
        <v>74</v>
      </c>
      <c r="D30" s="30" t="s">
        <v>75</v>
      </c>
      <c r="E30" s="31" t="s">
        <v>99</v>
      </c>
      <c r="F30" s="30" t="s">
        <v>77</v>
      </c>
      <c r="G30" s="32" t="s">
        <v>78</v>
      </c>
      <c r="H30" s="35">
        <v>2866880</v>
      </c>
      <c r="I30" s="35">
        <v>2959520</v>
      </c>
      <c r="J30" s="32">
        <v>2024</v>
      </c>
      <c r="K30" s="33" t="s">
        <v>186</v>
      </c>
      <c r="L30" s="34">
        <f>Mensualización!BI31</f>
        <v>0.7</v>
      </c>
      <c r="M30" s="107">
        <f t="shared" si="1"/>
        <v>2006815.9999999998</v>
      </c>
      <c r="N30" s="108">
        <f t="shared" si="4"/>
        <v>0.7</v>
      </c>
      <c r="O30" s="110">
        <f t="shared" si="2"/>
        <v>2006815.9999999998</v>
      </c>
      <c r="P30" s="102">
        <f t="shared" si="3"/>
        <v>0</v>
      </c>
      <c r="Q30" s="33">
        <f t="shared" si="3"/>
        <v>0</v>
      </c>
      <c r="R30" s="219">
        <v>0.7</v>
      </c>
      <c r="S30" s="219">
        <v>0</v>
      </c>
      <c r="T30" s="219">
        <v>0</v>
      </c>
      <c r="U30" s="219">
        <v>0</v>
      </c>
      <c r="V30" s="219">
        <v>0</v>
      </c>
      <c r="W30" s="219">
        <v>0</v>
      </c>
      <c r="X30" s="219">
        <v>0.7</v>
      </c>
      <c r="Y30" s="219"/>
      <c r="Z30" s="220">
        <v>0.7</v>
      </c>
      <c r="AA30" s="32"/>
    </row>
    <row r="31" spans="2:27" ht="23.25" hidden="1" x14ac:dyDescent="0.25">
      <c r="B31" s="28">
        <v>20</v>
      </c>
      <c r="C31" s="29" t="s">
        <v>74</v>
      </c>
      <c r="D31" s="30" t="s">
        <v>75</v>
      </c>
      <c r="E31" s="31" t="s">
        <v>100</v>
      </c>
      <c r="F31" s="30" t="s">
        <v>83</v>
      </c>
      <c r="G31" s="32" t="s">
        <v>78</v>
      </c>
      <c r="H31" s="35">
        <v>218370</v>
      </c>
      <c r="I31" s="35">
        <v>225420</v>
      </c>
      <c r="J31" s="32">
        <v>2024</v>
      </c>
      <c r="K31" s="33" t="s">
        <v>186</v>
      </c>
      <c r="L31" s="34">
        <f>Mensualización!BI32</f>
        <v>44</v>
      </c>
      <c r="M31" s="107">
        <f t="shared" si="1"/>
        <v>9608280</v>
      </c>
      <c r="N31" s="108">
        <f t="shared" si="4"/>
        <v>44</v>
      </c>
      <c r="O31" s="110">
        <f t="shared" si="2"/>
        <v>9608280</v>
      </c>
      <c r="P31" s="102">
        <f t="shared" si="3"/>
        <v>0</v>
      </c>
      <c r="Q31" s="33">
        <f t="shared" si="3"/>
        <v>0</v>
      </c>
      <c r="R31" s="219">
        <v>44</v>
      </c>
      <c r="S31" s="219">
        <v>0</v>
      </c>
      <c r="T31" s="219">
        <v>0</v>
      </c>
      <c r="U31" s="219">
        <v>0</v>
      </c>
      <c r="V31" s="219">
        <v>0</v>
      </c>
      <c r="W31" s="219">
        <v>0</v>
      </c>
      <c r="X31" s="219">
        <v>44</v>
      </c>
      <c r="Y31" s="219"/>
      <c r="Z31" s="220">
        <v>44</v>
      </c>
      <c r="AA31" s="32"/>
    </row>
    <row r="32" spans="2:27" ht="23.25" hidden="1" x14ac:dyDescent="0.25">
      <c r="B32" s="28">
        <v>21</v>
      </c>
      <c r="C32" s="29" t="s">
        <v>74</v>
      </c>
      <c r="D32" s="30" t="s">
        <v>75</v>
      </c>
      <c r="E32" s="31" t="s">
        <v>101</v>
      </c>
      <c r="F32" s="30" t="s">
        <v>92</v>
      </c>
      <c r="G32" s="32" t="s">
        <v>78</v>
      </c>
      <c r="H32" s="35">
        <v>153345</v>
      </c>
      <c r="I32" s="35">
        <v>158298</v>
      </c>
      <c r="J32" s="32">
        <v>2024</v>
      </c>
      <c r="K32" s="33" t="s">
        <v>186</v>
      </c>
      <c r="L32" s="34">
        <f>Mensualización!BI33</f>
        <v>1</v>
      </c>
      <c r="M32" s="107">
        <f t="shared" si="1"/>
        <v>153345</v>
      </c>
      <c r="N32" s="108">
        <f t="shared" si="4"/>
        <v>1</v>
      </c>
      <c r="O32" s="110">
        <f t="shared" si="2"/>
        <v>153345</v>
      </c>
      <c r="P32" s="102">
        <f t="shared" si="3"/>
        <v>0</v>
      </c>
      <c r="Q32" s="33">
        <f t="shared" si="3"/>
        <v>0</v>
      </c>
      <c r="R32" s="219">
        <v>1</v>
      </c>
      <c r="S32" s="219">
        <v>0</v>
      </c>
      <c r="T32" s="219">
        <v>0</v>
      </c>
      <c r="U32" s="219">
        <v>0</v>
      </c>
      <c r="V32" s="219">
        <v>0</v>
      </c>
      <c r="W32" s="219">
        <v>0</v>
      </c>
      <c r="X32" s="219">
        <v>1</v>
      </c>
      <c r="Y32" s="219"/>
      <c r="Z32" s="220">
        <v>1</v>
      </c>
      <c r="AA32" s="32"/>
    </row>
    <row r="33" spans="2:27" ht="23.25" hidden="1" x14ac:dyDescent="0.25">
      <c r="B33" s="28">
        <v>22</v>
      </c>
      <c r="C33" s="29" t="s">
        <v>74</v>
      </c>
      <c r="D33" s="30" t="s">
        <v>75</v>
      </c>
      <c r="E33" s="31" t="s">
        <v>102</v>
      </c>
      <c r="F33" s="30" t="s">
        <v>92</v>
      </c>
      <c r="G33" s="32" t="s">
        <v>78</v>
      </c>
      <c r="H33" s="35">
        <v>262044</v>
      </c>
      <c r="I33" s="35">
        <v>270504</v>
      </c>
      <c r="J33" s="32">
        <v>2024</v>
      </c>
      <c r="K33" s="33" t="s">
        <v>186</v>
      </c>
      <c r="L33" s="34">
        <f>Mensualización!BI34</f>
        <v>0</v>
      </c>
      <c r="M33" s="107">
        <f t="shared" si="1"/>
        <v>0</v>
      </c>
      <c r="N33" s="108">
        <f t="shared" si="4"/>
        <v>0</v>
      </c>
      <c r="O33" s="110">
        <f t="shared" si="2"/>
        <v>0</v>
      </c>
      <c r="P33" s="102">
        <f t="shared" si="3"/>
        <v>0</v>
      </c>
      <c r="Q33" s="33">
        <f t="shared" si="3"/>
        <v>0</v>
      </c>
      <c r="R33" s="219">
        <v>0</v>
      </c>
      <c r="S33" s="219">
        <v>0</v>
      </c>
      <c r="T33" s="219">
        <v>0</v>
      </c>
      <c r="U33" s="219">
        <v>0</v>
      </c>
      <c r="V33" s="219">
        <v>0</v>
      </c>
      <c r="W33" s="219">
        <v>0</v>
      </c>
      <c r="X33" s="219">
        <v>0</v>
      </c>
      <c r="Y33" s="219"/>
      <c r="Z33" s="220">
        <v>0</v>
      </c>
      <c r="AA33" s="32"/>
    </row>
    <row r="34" spans="2:27" ht="23.25" hidden="1" x14ac:dyDescent="0.25">
      <c r="B34" s="28">
        <v>23</v>
      </c>
      <c r="C34" s="29" t="s">
        <v>74</v>
      </c>
      <c r="D34" s="30" t="s">
        <v>75</v>
      </c>
      <c r="E34" s="31" t="s">
        <v>103</v>
      </c>
      <c r="F34" s="30" t="s">
        <v>92</v>
      </c>
      <c r="G34" s="32" t="s">
        <v>78</v>
      </c>
      <c r="H34" s="35">
        <v>114222</v>
      </c>
      <c r="I34" s="35">
        <v>117912</v>
      </c>
      <c r="J34" s="32">
        <v>2024</v>
      </c>
      <c r="K34" s="33" t="s">
        <v>186</v>
      </c>
      <c r="L34" s="34">
        <f>Mensualización!BI35</f>
        <v>0</v>
      </c>
      <c r="M34" s="107">
        <f t="shared" si="1"/>
        <v>0</v>
      </c>
      <c r="N34" s="108">
        <f t="shared" si="4"/>
        <v>0</v>
      </c>
      <c r="O34" s="110">
        <f t="shared" si="2"/>
        <v>0</v>
      </c>
      <c r="P34" s="102">
        <f t="shared" si="3"/>
        <v>0</v>
      </c>
      <c r="Q34" s="33">
        <f t="shared" si="3"/>
        <v>0</v>
      </c>
      <c r="R34" s="219">
        <v>0</v>
      </c>
      <c r="S34" s="219">
        <v>0</v>
      </c>
      <c r="T34" s="219">
        <v>0</v>
      </c>
      <c r="U34" s="219">
        <v>0</v>
      </c>
      <c r="V34" s="219">
        <v>0</v>
      </c>
      <c r="W34" s="219">
        <v>0</v>
      </c>
      <c r="X34" s="219">
        <v>0</v>
      </c>
      <c r="Y34" s="219"/>
      <c r="Z34" s="220">
        <v>0</v>
      </c>
      <c r="AA34" s="32"/>
    </row>
    <row r="35" spans="2:27" ht="23.25" hidden="1" x14ac:dyDescent="0.25">
      <c r="B35" s="28">
        <v>24</v>
      </c>
      <c r="C35" s="29" t="s">
        <v>74</v>
      </c>
      <c r="D35" s="30" t="s">
        <v>75</v>
      </c>
      <c r="E35" s="31" t="s">
        <v>104</v>
      </c>
      <c r="F35" s="30" t="s">
        <v>92</v>
      </c>
      <c r="G35" s="32" t="s">
        <v>78</v>
      </c>
      <c r="H35" s="35">
        <v>87348</v>
      </c>
      <c r="I35" s="35">
        <v>90168</v>
      </c>
      <c r="J35" s="32">
        <v>2024</v>
      </c>
      <c r="K35" s="33" t="s">
        <v>186</v>
      </c>
      <c r="L35" s="34">
        <f>Mensualización!BI36</f>
        <v>0</v>
      </c>
      <c r="M35" s="107">
        <f t="shared" si="1"/>
        <v>0</v>
      </c>
      <c r="N35" s="108">
        <f t="shared" si="4"/>
        <v>0</v>
      </c>
      <c r="O35" s="110">
        <f t="shared" si="2"/>
        <v>0</v>
      </c>
      <c r="P35" s="102">
        <f t="shared" si="3"/>
        <v>0</v>
      </c>
      <c r="Q35" s="33">
        <f t="shared" si="3"/>
        <v>0</v>
      </c>
      <c r="R35" s="219">
        <v>0</v>
      </c>
      <c r="S35" s="219">
        <v>0</v>
      </c>
      <c r="T35" s="219">
        <v>0</v>
      </c>
      <c r="U35" s="219">
        <v>0</v>
      </c>
      <c r="V35" s="219">
        <v>0</v>
      </c>
      <c r="W35" s="219">
        <v>0</v>
      </c>
      <c r="X35" s="219">
        <v>0</v>
      </c>
      <c r="Y35" s="219"/>
      <c r="Z35" s="220">
        <v>0</v>
      </c>
      <c r="AA35" s="32"/>
    </row>
    <row r="36" spans="2:27" ht="23.25" hidden="1" x14ac:dyDescent="0.25">
      <c r="B36" s="28">
        <v>25</v>
      </c>
      <c r="C36" s="29" t="s">
        <v>74</v>
      </c>
      <c r="D36" s="30" t="s">
        <v>75</v>
      </c>
      <c r="E36" s="31" t="s">
        <v>105</v>
      </c>
      <c r="F36" s="30" t="s">
        <v>92</v>
      </c>
      <c r="G36" s="32" t="s">
        <v>78</v>
      </c>
      <c r="H36" s="35">
        <v>87348</v>
      </c>
      <c r="I36" s="35">
        <v>90168</v>
      </c>
      <c r="J36" s="32">
        <v>2024</v>
      </c>
      <c r="K36" s="33" t="s">
        <v>186</v>
      </c>
      <c r="L36" s="34">
        <f>Mensualización!BI37</f>
        <v>0</v>
      </c>
      <c r="M36" s="107">
        <f t="shared" si="1"/>
        <v>0</v>
      </c>
      <c r="N36" s="108">
        <f t="shared" si="4"/>
        <v>0</v>
      </c>
      <c r="O36" s="110">
        <f t="shared" si="2"/>
        <v>0</v>
      </c>
      <c r="P36" s="102">
        <f t="shared" si="3"/>
        <v>0</v>
      </c>
      <c r="Q36" s="33">
        <f t="shared" si="3"/>
        <v>0</v>
      </c>
      <c r="R36" s="219">
        <v>0</v>
      </c>
      <c r="S36" s="219">
        <v>0</v>
      </c>
      <c r="T36" s="219">
        <v>0</v>
      </c>
      <c r="U36" s="219">
        <v>0</v>
      </c>
      <c r="V36" s="219">
        <v>0</v>
      </c>
      <c r="W36" s="219">
        <v>0</v>
      </c>
      <c r="X36" s="219">
        <v>0</v>
      </c>
      <c r="Y36" s="219"/>
      <c r="Z36" s="220">
        <v>0</v>
      </c>
      <c r="AA36" s="32"/>
    </row>
    <row r="37" spans="2:27" ht="23.25" hidden="1" x14ac:dyDescent="0.25">
      <c r="B37" s="28">
        <v>26</v>
      </c>
      <c r="C37" s="29" t="s">
        <v>74</v>
      </c>
      <c r="D37" s="30" t="s">
        <v>75</v>
      </c>
      <c r="E37" s="31" t="s">
        <v>106</v>
      </c>
      <c r="F37" s="30" t="s">
        <v>92</v>
      </c>
      <c r="G37" s="32" t="s">
        <v>78</v>
      </c>
      <c r="H37" s="35">
        <v>87348</v>
      </c>
      <c r="I37" s="35">
        <v>90168</v>
      </c>
      <c r="J37" s="32">
        <v>2024</v>
      </c>
      <c r="K37" s="33" t="s">
        <v>186</v>
      </c>
      <c r="L37" s="34">
        <f>Mensualización!BI38</f>
        <v>0</v>
      </c>
      <c r="M37" s="107">
        <f t="shared" si="1"/>
        <v>0</v>
      </c>
      <c r="N37" s="108">
        <f t="shared" si="4"/>
        <v>0</v>
      </c>
      <c r="O37" s="110">
        <f t="shared" si="2"/>
        <v>0</v>
      </c>
      <c r="P37" s="102">
        <f t="shared" si="3"/>
        <v>0</v>
      </c>
      <c r="Q37" s="33">
        <f t="shared" si="3"/>
        <v>0</v>
      </c>
      <c r="R37" s="219">
        <v>0</v>
      </c>
      <c r="S37" s="219">
        <v>0</v>
      </c>
      <c r="T37" s="219">
        <v>0</v>
      </c>
      <c r="U37" s="219">
        <v>0</v>
      </c>
      <c r="V37" s="219">
        <v>0</v>
      </c>
      <c r="W37" s="219">
        <v>0</v>
      </c>
      <c r="X37" s="219">
        <v>0</v>
      </c>
      <c r="Y37" s="219"/>
      <c r="Z37" s="220">
        <v>0</v>
      </c>
      <c r="AA37" s="32"/>
    </row>
    <row r="38" spans="2:27" ht="23.25" hidden="1" x14ac:dyDescent="0.25">
      <c r="B38" s="28">
        <v>27</v>
      </c>
      <c r="C38" s="29" t="s">
        <v>74</v>
      </c>
      <c r="D38" s="30" t="s">
        <v>75</v>
      </c>
      <c r="E38" s="31" t="s">
        <v>107</v>
      </c>
      <c r="F38" s="30" t="s">
        <v>92</v>
      </c>
      <c r="G38" s="32" t="s">
        <v>78</v>
      </c>
      <c r="H38" s="35">
        <v>87348</v>
      </c>
      <c r="I38" s="35">
        <v>90168</v>
      </c>
      <c r="J38" s="32">
        <v>2024</v>
      </c>
      <c r="K38" s="33" t="s">
        <v>186</v>
      </c>
      <c r="L38" s="34">
        <f>Mensualización!BI39</f>
        <v>0</v>
      </c>
      <c r="M38" s="107">
        <f t="shared" si="1"/>
        <v>0</v>
      </c>
      <c r="N38" s="108">
        <f t="shared" si="4"/>
        <v>0</v>
      </c>
      <c r="O38" s="110">
        <f t="shared" si="2"/>
        <v>0</v>
      </c>
      <c r="P38" s="102">
        <f t="shared" si="3"/>
        <v>0</v>
      </c>
      <c r="Q38" s="33">
        <f t="shared" si="3"/>
        <v>0</v>
      </c>
      <c r="R38" s="219">
        <v>0</v>
      </c>
      <c r="S38" s="219">
        <v>0</v>
      </c>
      <c r="T38" s="219">
        <v>0</v>
      </c>
      <c r="U38" s="219">
        <v>0</v>
      </c>
      <c r="V38" s="219">
        <v>0</v>
      </c>
      <c r="W38" s="219">
        <v>0</v>
      </c>
      <c r="X38" s="219">
        <v>0</v>
      </c>
      <c r="Y38" s="219" t="s">
        <v>187</v>
      </c>
      <c r="Z38" s="220">
        <v>0</v>
      </c>
      <c r="AA38" s="32"/>
    </row>
    <row r="39" spans="2:27" ht="23.25" hidden="1" x14ac:dyDescent="0.25">
      <c r="B39" s="28">
        <v>28</v>
      </c>
      <c r="C39" s="29" t="s">
        <v>74</v>
      </c>
      <c r="D39" s="30" t="s">
        <v>75</v>
      </c>
      <c r="E39" s="31" t="s">
        <v>108</v>
      </c>
      <c r="F39" s="30" t="s">
        <v>92</v>
      </c>
      <c r="G39" s="32" t="s">
        <v>78</v>
      </c>
      <c r="H39" s="35">
        <v>53754</v>
      </c>
      <c r="I39" s="35">
        <v>55491</v>
      </c>
      <c r="J39" s="32">
        <v>2024</v>
      </c>
      <c r="K39" s="33" t="s">
        <v>186</v>
      </c>
      <c r="L39" s="34">
        <f>Mensualización!BI40</f>
        <v>0</v>
      </c>
      <c r="M39" s="107">
        <f t="shared" si="1"/>
        <v>0</v>
      </c>
      <c r="N39" s="108">
        <f t="shared" si="4"/>
        <v>0</v>
      </c>
      <c r="O39" s="110">
        <f t="shared" si="2"/>
        <v>0</v>
      </c>
      <c r="P39" s="102">
        <f t="shared" si="3"/>
        <v>0</v>
      </c>
      <c r="Q39" s="33">
        <f t="shared" si="3"/>
        <v>0</v>
      </c>
      <c r="R39" s="219">
        <v>0</v>
      </c>
      <c r="S39" s="219">
        <v>0</v>
      </c>
      <c r="T39" s="219">
        <v>0</v>
      </c>
      <c r="U39" s="219">
        <v>0</v>
      </c>
      <c r="V39" s="219">
        <v>0</v>
      </c>
      <c r="W39" s="219">
        <v>0</v>
      </c>
      <c r="X39" s="219">
        <v>0</v>
      </c>
      <c r="Y39" s="219"/>
      <c r="Z39" s="220">
        <v>0</v>
      </c>
      <c r="AA39" s="32"/>
    </row>
    <row r="40" spans="2:27" ht="23.25" hidden="1" x14ac:dyDescent="0.25">
      <c r="B40" s="28">
        <v>29</v>
      </c>
      <c r="C40" s="29" t="s">
        <v>74</v>
      </c>
      <c r="D40" s="30" t="s">
        <v>75</v>
      </c>
      <c r="E40" s="31" t="s">
        <v>109</v>
      </c>
      <c r="F40" s="30" t="s">
        <v>92</v>
      </c>
      <c r="G40" s="32" t="s">
        <v>78</v>
      </c>
      <c r="H40" s="35">
        <v>33594</v>
      </c>
      <c r="I40" s="35">
        <v>34680</v>
      </c>
      <c r="J40" s="32">
        <v>2024</v>
      </c>
      <c r="K40" s="33" t="s">
        <v>186</v>
      </c>
      <c r="L40" s="34">
        <f>Mensualización!BI41</f>
        <v>0</v>
      </c>
      <c r="M40" s="107">
        <f t="shared" si="1"/>
        <v>0</v>
      </c>
      <c r="N40" s="108">
        <f t="shared" si="4"/>
        <v>0</v>
      </c>
      <c r="O40" s="110">
        <f t="shared" si="2"/>
        <v>0</v>
      </c>
      <c r="P40" s="102">
        <f t="shared" si="3"/>
        <v>0</v>
      </c>
      <c r="Q40" s="33">
        <f t="shared" si="3"/>
        <v>0</v>
      </c>
      <c r="R40" s="219">
        <v>0</v>
      </c>
      <c r="S40" s="219">
        <v>0</v>
      </c>
      <c r="T40" s="219">
        <v>0</v>
      </c>
      <c r="U40" s="219">
        <v>0</v>
      </c>
      <c r="V40" s="219">
        <v>0</v>
      </c>
      <c r="W40" s="219">
        <v>0</v>
      </c>
      <c r="X40" s="219">
        <v>0</v>
      </c>
      <c r="Y40" s="219"/>
      <c r="Z40" s="220">
        <v>0</v>
      </c>
      <c r="AA40" s="32"/>
    </row>
    <row r="41" spans="2:27" ht="23.25" hidden="1" x14ac:dyDescent="0.25">
      <c r="B41" s="28">
        <v>30</v>
      </c>
      <c r="C41" s="29" t="s">
        <v>74</v>
      </c>
      <c r="D41" s="30" t="s">
        <v>75</v>
      </c>
      <c r="E41" s="31" t="s">
        <v>110</v>
      </c>
      <c r="F41" s="30" t="s">
        <v>92</v>
      </c>
      <c r="G41" s="32" t="s">
        <v>78</v>
      </c>
      <c r="H41" s="35">
        <v>153345</v>
      </c>
      <c r="I41" s="35">
        <v>158298</v>
      </c>
      <c r="J41" s="32">
        <v>2024</v>
      </c>
      <c r="K41" s="33" t="s">
        <v>186</v>
      </c>
      <c r="L41" s="34">
        <f>Mensualización!BI42</f>
        <v>0</v>
      </c>
      <c r="M41" s="107">
        <f t="shared" si="1"/>
        <v>0</v>
      </c>
      <c r="N41" s="108">
        <f t="shared" si="4"/>
        <v>0</v>
      </c>
      <c r="O41" s="110">
        <f t="shared" si="2"/>
        <v>0</v>
      </c>
      <c r="P41" s="102">
        <f t="shared" si="3"/>
        <v>0</v>
      </c>
      <c r="Q41" s="33">
        <f t="shared" si="3"/>
        <v>0</v>
      </c>
      <c r="R41" s="219">
        <v>0</v>
      </c>
      <c r="S41" s="219">
        <v>0</v>
      </c>
      <c r="T41" s="219">
        <v>0</v>
      </c>
      <c r="U41" s="219">
        <v>0</v>
      </c>
      <c r="V41" s="219">
        <v>0</v>
      </c>
      <c r="W41" s="219">
        <v>0</v>
      </c>
      <c r="X41" s="219">
        <v>0</v>
      </c>
      <c r="Y41" s="219"/>
      <c r="Z41" s="220">
        <v>0</v>
      </c>
      <c r="AA41" s="32"/>
    </row>
    <row r="42" spans="2:27" ht="38.25" hidden="1" x14ac:dyDescent="0.25">
      <c r="B42" s="28">
        <v>31</v>
      </c>
      <c r="C42" s="29" t="s">
        <v>74</v>
      </c>
      <c r="D42" s="30" t="s">
        <v>75</v>
      </c>
      <c r="E42" s="31" t="s">
        <v>111</v>
      </c>
      <c r="F42" s="30" t="s">
        <v>112</v>
      </c>
      <c r="G42" s="32" t="s">
        <v>78</v>
      </c>
      <c r="H42" s="35">
        <v>262044</v>
      </c>
      <c r="I42" s="35">
        <v>270507</v>
      </c>
      <c r="J42" s="32">
        <v>2024</v>
      </c>
      <c r="K42" s="33" t="s">
        <v>186</v>
      </c>
      <c r="L42" s="34">
        <f>Mensualización!BI43</f>
        <v>48.6</v>
      </c>
      <c r="M42" s="107">
        <f t="shared" si="1"/>
        <v>12735338.4</v>
      </c>
      <c r="N42" s="108">
        <f t="shared" si="4"/>
        <v>48.6</v>
      </c>
      <c r="O42" s="110">
        <f t="shared" si="2"/>
        <v>12735338.4</v>
      </c>
      <c r="P42" s="102">
        <f t="shared" si="3"/>
        <v>0</v>
      </c>
      <c r="Q42" s="33">
        <f t="shared" si="3"/>
        <v>0</v>
      </c>
      <c r="R42" s="219">
        <v>6</v>
      </c>
      <c r="S42" s="219">
        <v>0</v>
      </c>
      <c r="T42" s="219">
        <v>21</v>
      </c>
      <c r="U42" s="219">
        <v>0</v>
      </c>
      <c r="V42" s="219">
        <v>1.6</v>
      </c>
      <c r="W42" s="219">
        <v>20</v>
      </c>
      <c r="X42" s="219">
        <v>48.6</v>
      </c>
      <c r="Y42" s="219"/>
      <c r="Z42" s="220">
        <v>48.6</v>
      </c>
      <c r="AA42" s="32"/>
    </row>
    <row r="43" spans="2:27" ht="25.5" hidden="1" x14ac:dyDescent="0.25">
      <c r="B43" s="28">
        <v>32</v>
      </c>
      <c r="C43" s="29" t="s">
        <v>74</v>
      </c>
      <c r="D43" s="30" t="s">
        <v>75</v>
      </c>
      <c r="E43" s="31" t="s">
        <v>113</v>
      </c>
      <c r="F43" s="30" t="s">
        <v>114</v>
      </c>
      <c r="G43" s="32" t="s">
        <v>78</v>
      </c>
      <c r="H43" s="35">
        <v>349392</v>
      </c>
      <c r="I43" s="35">
        <v>360676</v>
      </c>
      <c r="J43" s="32">
        <v>2024</v>
      </c>
      <c r="K43" s="33" t="s">
        <v>186</v>
      </c>
      <c r="L43" s="34">
        <f>Mensualización!BI44</f>
        <v>3.6</v>
      </c>
      <c r="M43" s="107">
        <f t="shared" si="1"/>
        <v>1257811.2</v>
      </c>
      <c r="N43" s="108">
        <f t="shared" si="4"/>
        <v>3.6</v>
      </c>
      <c r="O43" s="110">
        <f t="shared" si="2"/>
        <v>1257811.2</v>
      </c>
      <c r="P43" s="102">
        <f t="shared" si="3"/>
        <v>0</v>
      </c>
      <c r="Q43" s="33">
        <f t="shared" si="3"/>
        <v>0</v>
      </c>
      <c r="R43" s="219">
        <v>0</v>
      </c>
      <c r="S43" s="219">
        <v>0</v>
      </c>
      <c r="T43" s="219">
        <v>1</v>
      </c>
      <c r="U43" s="219">
        <v>0</v>
      </c>
      <c r="V43" s="219">
        <v>1</v>
      </c>
      <c r="W43" s="219">
        <v>1.6</v>
      </c>
      <c r="X43" s="219">
        <v>3.6</v>
      </c>
      <c r="Y43" s="219"/>
      <c r="Z43" s="220">
        <v>3.6</v>
      </c>
      <c r="AA43" s="32"/>
    </row>
    <row r="44" spans="2:27" ht="25.5" hidden="1" x14ac:dyDescent="0.25">
      <c r="B44" s="28">
        <v>33</v>
      </c>
      <c r="C44" s="29" t="s">
        <v>74</v>
      </c>
      <c r="D44" s="30" t="s">
        <v>75</v>
      </c>
      <c r="E44" s="31" t="s">
        <v>115</v>
      </c>
      <c r="F44" s="30" t="s">
        <v>116</v>
      </c>
      <c r="G44" s="32" t="s">
        <v>78</v>
      </c>
      <c r="H44" s="35">
        <v>698784</v>
      </c>
      <c r="I44" s="35">
        <v>721352</v>
      </c>
      <c r="J44" s="32">
        <v>2024</v>
      </c>
      <c r="K44" s="33" t="s">
        <v>186</v>
      </c>
      <c r="L44" s="34">
        <f>Mensualización!BI45</f>
        <v>7.2</v>
      </c>
      <c r="M44" s="107">
        <f t="shared" si="1"/>
        <v>5031244.8</v>
      </c>
      <c r="N44" s="108">
        <f t="shared" si="4"/>
        <v>7.2</v>
      </c>
      <c r="O44" s="110">
        <f t="shared" si="2"/>
        <v>5031244.8</v>
      </c>
      <c r="P44" s="102">
        <f t="shared" si="3"/>
        <v>0</v>
      </c>
      <c r="Q44" s="33">
        <f t="shared" si="3"/>
        <v>0</v>
      </c>
      <c r="R44" s="219">
        <v>0</v>
      </c>
      <c r="S44" s="219">
        <v>0</v>
      </c>
      <c r="T44" s="219">
        <v>0</v>
      </c>
      <c r="U44" s="219">
        <v>0</v>
      </c>
      <c r="V44" s="219">
        <v>7.2</v>
      </c>
      <c r="W44" s="219">
        <v>0</v>
      </c>
      <c r="X44" s="219">
        <v>7.2</v>
      </c>
      <c r="Y44" s="219"/>
      <c r="Z44" s="220">
        <v>7.2</v>
      </c>
      <c r="AA44" s="32"/>
    </row>
    <row r="45" spans="2:27" ht="25.5" hidden="1" x14ac:dyDescent="0.25">
      <c r="B45" s="28">
        <v>34</v>
      </c>
      <c r="C45" s="29" t="s">
        <v>74</v>
      </c>
      <c r="D45" s="30" t="s">
        <v>75</v>
      </c>
      <c r="E45" s="31" t="s">
        <v>117</v>
      </c>
      <c r="F45" s="30" t="s">
        <v>118</v>
      </c>
      <c r="G45" s="32" t="s">
        <v>119</v>
      </c>
      <c r="H45" s="35">
        <v>309078</v>
      </c>
      <c r="I45" s="35">
        <v>319059</v>
      </c>
      <c r="J45" s="32">
        <v>2024</v>
      </c>
      <c r="K45" s="33" t="s">
        <v>186</v>
      </c>
      <c r="L45" s="34">
        <f>Mensualización!BI46</f>
        <v>0</v>
      </c>
      <c r="M45" s="107">
        <f t="shared" si="1"/>
        <v>0</v>
      </c>
      <c r="N45" s="108">
        <f t="shared" si="4"/>
        <v>0</v>
      </c>
      <c r="O45" s="110">
        <f t="shared" si="2"/>
        <v>0</v>
      </c>
      <c r="P45" s="102">
        <f t="shared" si="3"/>
        <v>0</v>
      </c>
      <c r="Q45" s="33">
        <f t="shared" si="3"/>
        <v>0</v>
      </c>
      <c r="R45" s="219">
        <v>0</v>
      </c>
      <c r="S45" s="219">
        <v>0</v>
      </c>
      <c r="T45" s="219">
        <v>0</v>
      </c>
      <c r="U45" s="219">
        <v>0</v>
      </c>
      <c r="V45" s="219">
        <v>0</v>
      </c>
      <c r="W45" s="219">
        <v>0</v>
      </c>
      <c r="X45" s="219">
        <v>0</v>
      </c>
      <c r="Y45" s="219"/>
      <c r="Z45" s="220">
        <v>0</v>
      </c>
      <c r="AA45" s="32"/>
    </row>
    <row r="46" spans="2:27" ht="25.5" hidden="1" x14ac:dyDescent="0.25">
      <c r="B46" s="28">
        <v>35</v>
      </c>
      <c r="C46" s="29" t="s">
        <v>74</v>
      </c>
      <c r="D46" s="30" t="s">
        <v>75</v>
      </c>
      <c r="E46" s="31" t="s">
        <v>120</v>
      </c>
      <c r="F46" s="30" t="s">
        <v>114</v>
      </c>
      <c r="G46" s="32" t="s">
        <v>119</v>
      </c>
      <c r="H46" s="35">
        <v>412104</v>
      </c>
      <c r="I46" s="35">
        <v>425412</v>
      </c>
      <c r="J46" s="32">
        <v>2024</v>
      </c>
      <c r="K46" s="33" t="s">
        <v>186</v>
      </c>
      <c r="L46" s="34">
        <f>Mensualización!BI47</f>
        <v>0</v>
      </c>
      <c r="M46" s="107">
        <f t="shared" si="1"/>
        <v>0</v>
      </c>
      <c r="N46" s="108">
        <f t="shared" si="4"/>
        <v>0</v>
      </c>
      <c r="O46" s="110">
        <f t="shared" si="2"/>
        <v>0</v>
      </c>
      <c r="P46" s="102">
        <f t="shared" si="3"/>
        <v>0</v>
      </c>
      <c r="Q46" s="33">
        <f t="shared" si="3"/>
        <v>0</v>
      </c>
      <c r="R46" s="219">
        <v>0</v>
      </c>
      <c r="S46" s="219">
        <v>0</v>
      </c>
      <c r="T46" s="219">
        <v>0</v>
      </c>
      <c r="U46" s="219">
        <v>0</v>
      </c>
      <c r="V46" s="219">
        <v>0</v>
      </c>
      <c r="W46" s="219">
        <v>0</v>
      </c>
      <c r="X46" s="219">
        <v>0</v>
      </c>
      <c r="Y46" s="219"/>
      <c r="Z46" s="220">
        <v>0</v>
      </c>
      <c r="AA46" s="32"/>
    </row>
    <row r="47" spans="2:27" ht="25.5" hidden="1" x14ac:dyDescent="0.25">
      <c r="B47" s="28">
        <v>36</v>
      </c>
      <c r="C47" s="29" t="s">
        <v>74</v>
      </c>
      <c r="D47" s="30" t="s">
        <v>75</v>
      </c>
      <c r="E47" s="31" t="s">
        <v>121</v>
      </c>
      <c r="F47" s="30" t="s">
        <v>116</v>
      </c>
      <c r="G47" s="32" t="s">
        <v>119</v>
      </c>
      <c r="H47" s="35">
        <v>824208</v>
      </c>
      <c r="I47" s="35">
        <v>850824</v>
      </c>
      <c r="J47" s="32">
        <v>2024</v>
      </c>
      <c r="K47" s="33" t="s">
        <v>186</v>
      </c>
      <c r="L47" s="34">
        <f>Mensualización!BI48</f>
        <v>0</v>
      </c>
      <c r="M47" s="107">
        <f t="shared" si="1"/>
        <v>0</v>
      </c>
      <c r="N47" s="108">
        <f t="shared" si="4"/>
        <v>0</v>
      </c>
      <c r="O47" s="110">
        <f t="shared" si="2"/>
        <v>0</v>
      </c>
      <c r="P47" s="102">
        <f t="shared" si="3"/>
        <v>0</v>
      </c>
      <c r="Q47" s="33">
        <f t="shared" si="3"/>
        <v>0</v>
      </c>
      <c r="R47" s="219">
        <v>0</v>
      </c>
      <c r="S47" s="219">
        <v>0</v>
      </c>
      <c r="T47" s="219">
        <v>0</v>
      </c>
      <c r="U47" s="219">
        <v>0</v>
      </c>
      <c r="V47" s="219">
        <v>0</v>
      </c>
      <c r="W47" s="219">
        <v>0</v>
      </c>
      <c r="X47" s="219">
        <v>0</v>
      </c>
      <c r="Y47" s="219"/>
      <c r="Z47" s="220">
        <v>0</v>
      </c>
      <c r="AA47" s="32"/>
    </row>
    <row r="48" spans="2:27" ht="25.5" hidden="1" x14ac:dyDescent="0.25">
      <c r="B48" s="28">
        <v>37</v>
      </c>
      <c r="C48" s="29" t="s">
        <v>74</v>
      </c>
      <c r="D48" s="30" t="s">
        <v>75</v>
      </c>
      <c r="E48" s="31" t="s">
        <v>122</v>
      </c>
      <c r="F48" s="30" t="s">
        <v>77</v>
      </c>
      <c r="G48" s="32" t="s">
        <v>119</v>
      </c>
      <c r="H48" s="35">
        <v>68086720</v>
      </c>
      <c r="I48" s="35">
        <v>70285760</v>
      </c>
      <c r="J48" s="32">
        <v>2024</v>
      </c>
      <c r="K48" s="33" t="s">
        <v>186</v>
      </c>
      <c r="L48" s="34">
        <f>Mensualización!BI49</f>
        <v>0.57999999999999996</v>
      </c>
      <c r="M48" s="107">
        <f t="shared" si="1"/>
        <v>39490297.599999994</v>
      </c>
      <c r="N48" s="108">
        <f t="shared" si="4"/>
        <v>0.57999999999999996</v>
      </c>
      <c r="O48" s="110">
        <f t="shared" si="2"/>
        <v>39490297.599999994</v>
      </c>
      <c r="P48" s="102">
        <f t="shared" si="3"/>
        <v>0</v>
      </c>
      <c r="Q48" s="33">
        <f t="shared" si="3"/>
        <v>0</v>
      </c>
      <c r="R48" s="219"/>
      <c r="S48" s="219"/>
      <c r="T48" s="219"/>
      <c r="U48" s="219"/>
      <c r="V48" s="219"/>
      <c r="W48" s="219"/>
      <c r="X48" s="219">
        <v>0.57999999999999996</v>
      </c>
      <c r="Y48" s="219"/>
      <c r="Z48" s="220">
        <v>0.57999999999999996</v>
      </c>
      <c r="AA48" s="32"/>
    </row>
    <row r="49" spans="2:27" ht="25.5" hidden="1" x14ac:dyDescent="0.25">
      <c r="B49" s="28">
        <v>38</v>
      </c>
      <c r="C49" s="29" t="s">
        <v>74</v>
      </c>
      <c r="D49" s="30" t="s">
        <v>75</v>
      </c>
      <c r="E49" s="31" t="s">
        <v>123</v>
      </c>
      <c r="F49" s="30" t="s">
        <v>77</v>
      </c>
      <c r="G49" s="32" t="s">
        <v>119</v>
      </c>
      <c r="H49" s="35">
        <v>30818240</v>
      </c>
      <c r="I49" s="35">
        <v>31813600</v>
      </c>
      <c r="J49" s="32">
        <v>2024</v>
      </c>
      <c r="K49" s="33" t="s">
        <v>186</v>
      </c>
      <c r="L49" s="34">
        <f>Mensualización!BI50</f>
        <v>0</v>
      </c>
      <c r="M49" s="107">
        <f t="shared" si="1"/>
        <v>0</v>
      </c>
      <c r="N49" s="108">
        <f t="shared" si="4"/>
        <v>0</v>
      </c>
      <c r="O49" s="110">
        <f t="shared" si="2"/>
        <v>0</v>
      </c>
      <c r="P49" s="102">
        <f t="shared" si="3"/>
        <v>0</v>
      </c>
      <c r="Q49" s="33">
        <f t="shared" si="3"/>
        <v>0</v>
      </c>
      <c r="R49" s="219"/>
      <c r="S49" s="219"/>
      <c r="T49" s="219"/>
      <c r="U49" s="219"/>
      <c r="V49" s="219"/>
      <c r="W49" s="219"/>
      <c r="X49" s="219">
        <v>0</v>
      </c>
      <c r="Y49" s="219"/>
      <c r="Z49" s="220">
        <v>0</v>
      </c>
      <c r="AA49" s="32"/>
    </row>
    <row r="50" spans="2:27" ht="25.5" hidden="1" x14ac:dyDescent="0.25">
      <c r="B50" s="28">
        <v>39</v>
      </c>
      <c r="C50" s="29" t="s">
        <v>74</v>
      </c>
      <c r="D50" s="30" t="s">
        <v>75</v>
      </c>
      <c r="E50" s="31" t="s">
        <v>124</v>
      </c>
      <c r="F50" s="30" t="s">
        <v>77</v>
      </c>
      <c r="G50" s="32" t="s">
        <v>119</v>
      </c>
      <c r="H50" s="35">
        <v>7167040</v>
      </c>
      <c r="I50" s="35">
        <v>7398560</v>
      </c>
      <c r="J50" s="32">
        <v>2024</v>
      </c>
      <c r="K50" s="33" t="s">
        <v>186</v>
      </c>
      <c r="L50" s="34">
        <f>Mensualización!BI51</f>
        <v>0</v>
      </c>
      <c r="M50" s="107">
        <f t="shared" si="1"/>
        <v>0</v>
      </c>
      <c r="N50" s="108">
        <f t="shared" si="4"/>
        <v>0</v>
      </c>
      <c r="O50" s="110">
        <f t="shared" si="2"/>
        <v>0</v>
      </c>
      <c r="P50" s="102">
        <f t="shared" si="3"/>
        <v>0</v>
      </c>
      <c r="Q50" s="33">
        <f t="shared" si="3"/>
        <v>0</v>
      </c>
      <c r="R50" s="219"/>
      <c r="S50" s="219"/>
      <c r="T50" s="219"/>
      <c r="U50" s="219"/>
      <c r="V50" s="219"/>
      <c r="W50" s="219"/>
      <c r="X50" s="219">
        <v>0</v>
      </c>
      <c r="Y50" s="219"/>
      <c r="Z50" s="220">
        <v>0</v>
      </c>
      <c r="AA50" s="32"/>
    </row>
    <row r="51" spans="2:27" ht="25.5" hidden="1" x14ac:dyDescent="0.25">
      <c r="B51" s="28">
        <v>40</v>
      </c>
      <c r="C51" s="29" t="s">
        <v>74</v>
      </c>
      <c r="D51" s="30" t="s">
        <v>75</v>
      </c>
      <c r="E51" s="31" t="s">
        <v>125</v>
      </c>
      <c r="F51" s="30" t="s">
        <v>77</v>
      </c>
      <c r="G51" s="32" t="s">
        <v>119</v>
      </c>
      <c r="H51" s="35">
        <v>13617280</v>
      </c>
      <c r="I51" s="35">
        <v>14056960</v>
      </c>
      <c r="J51" s="32">
        <v>2024</v>
      </c>
      <c r="K51" s="33" t="s">
        <v>186</v>
      </c>
      <c r="L51" s="34">
        <f>Mensualización!BI52</f>
        <v>0</v>
      </c>
      <c r="M51" s="107">
        <f t="shared" si="1"/>
        <v>0</v>
      </c>
      <c r="N51" s="108">
        <f t="shared" si="4"/>
        <v>0</v>
      </c>
      <c r="O51" s="110">
        <f t="shared" si="2"/>
        <v>0</v>
      </c>
      <c r="P51" s="102">
        <f t="shared" si="3"/>
        <v>0</v>
      </c>
      <c r="Q51" s="33">
        <f t="shared" si="3"/>
        <v>0</v>
      </c>
      <c r="R51" s="219"/>
      <c r="S51" s="219"/>
      <c r="T51" s="219"/>
      <c r="U51" s="219"/>
      <c r="V51" s="219"/>
      <c r="W51" s="219"/>
      <c r="X51" s="219">
        <v>0</v>
      </c>
      <c r="Y51" s="219"/>
      <c r="Z51" s="220">
        <v>0</v>
      </c>
      <c r="AA51" s="32"/>
    </row>
    <row r="52" spans="2:27" ht="25.5" hidden="1" x14ac:dyDescent="0.25">
      <c r="B52" s="28">
        <v>41</v>
      </c>
      <c r="C52" s="29" t="s">
        <v>74</v>
      </c>
      <c r="D52" s="30" t="s">
        <v>75</v>
      </c>
      <c r="E52" s="31" t="s">
        <v>126</v>
      </c>
      <c r="F52" s="30" t="s">
        <v>77</v>
      </c>
      <c r="G52" s="32" t="s">
        <v>78</v>
      </c>
      <c r="H52" s="35">
        <v>1000000</v>
      </c>
      <c r="I52" s="35">
        <v>1000000</v>
      </c>
      <c r="J52" s="32">
        <v>2024</v>
      </c>
      <c r="K52" s="33" t="s">
        <v>186</v>
      </c>
      <c r="L52" s="34">
        <f>Mensualización!BI53</f>
        <v>0</v>
      </c>
      <c r="M52" s="107">
        <f t="shared" si="1"/>
        <v>0</v>
      </c>
      <c r="N52" s="108">
        <f t="shared" si="4"/>
        <v>0</v>
      </c>
      <c r="O52" s="110">
        <f t="shared" si="2"/>
        <v>0</v>
      </c>
      <c r="P52" s="102">
        <f t="shared" si="3"/>
        <v>0</v>
      </c>
      <c r="Q52" s="33">
        <f t="shared" si="3"/>
        <v>0</v>
      </c>
      <c r="R52" s="219">
        <v>0</v>
      </c>
      <c r="S52" s="219">
        <v>0</v>
      </c>
      <c r="T52" s="219">
        <v>0</v>
      </c>
      <c r="U52" s="219">
        <v>0</v>
      </c>
      <c r="V52" s="219">
        <v>0</v>
      </c>
      <c r="W52" s="219">
        <v>0</v>
      </c>
      <c r="X52" s="219">
        <v>0</v>
      </c>
      <c r="Y52" s="219"/>
      <c r="Z52" s="220">
        <v>0</v>
      </c>
      <c r="AA52" s="32"/>
    </row>
    <row r="53" spans="2:27" ht="25.5" hidden="1" x14ac:dyDescent="0.25">
      <c r="B53" s="28">
        <v>42</v>
      </c>
      <c r="C53" s="29" t="s">
        <v>74</v>
      </c>
      <c r="D53" s="30" t="s">
        <v>75</v>
      </c>
      <c r="E53" s="31" t="s">
        <v>127</v>
      </c>
      <c r="F53" s="30" t="s">
        <v>77</v>
      </c>
      <c r="G53" s="32" t="s">
        <v>78</v>
      </c>
      <c r="H53" s="35">
        <v>430032</v>
      </c>
      <c r="I53" s="35">
        <v>443928</v>
      </c>
      <c r="J53" s="32">
        <v>2024</v>
      </c>
      <c r="K53" s="33" t="s">
        <v>186</v>
      </c>
      <c r="L53" s="34">
        <f>Mensualización!BI54</f>
        <v>72</v>
      </c>
      <c r="M53" s="107">
        <f t="shared" si="1"/>
        <v>30962304</v>
      </c>
      <c r="N53" s="108">
        <f t="shared" si="4"/>
        <v>72</v>
      </c>
      <c r="O53" s="110">
        <f t="shared" si="2"/>
        <v>30962304</v>
      </c>
      <c r="P53" s="102">
        <f t="shared" si="3"/>
        <v>0</v>
      </c>
      <c r="Q53" s="33">
        <f t="shared" si="3"/>
        <v>0</v>
      </c>
      <c r="R53" s="219"/>
      <c r="S53" s="219"/>
      <c r="T53" s="219"/>
      <c r="U53" s="219"/>
      <c r="V53" s="219"/>
      <c r="W53" s="219"/>
      <c r="X53" s="219">
        <v>72</v>
      </c>
      <c r="Y53" s="219"/>
      <c r="Z53" s="220">
        <v>72</v>
      </c>
      <c r="AA53" s="32"/>
    </row>
    <row r="54" spans="2:27" ht="25.5" hidden="1" x14ac:dyDescent="0.25">
      <c r="B54" s="28">
        <v>43</v>
      </c>
      <c r="C54" s="29" t="s">
        <v>74</v>
      </c>
      <c r="D54" s="30" t="s">
        <v>75</v>
      </c>
      <c r="E54" s="31" t="s">
        <v>128</v>
      </c>
      <c r="F54" s="30" t="s">
        <v>77</v>
      </c>
      <c r="G54" s="32" t="s">
        <v>78</v>
      </c>
      <c r="H54" s="35">
        <v>1226760</v>
      </c>
      <c r="I54" s="35">
        <v>1266384</v>
      </c>
      <c r="J54" s="32">
        <v>2024</v>
      </c>
      <c r="K54" s="33" t="s">
        <v>186</v>
      </c>
      <c r="L54" s="34">
        <f>Mensualización!BI55</f>
        <v>5</v>
      </c>
      <c r="M54" s="107">
        <f t="shared" si="1"/>
        <v>6133800</v>
      </c>
      <c r="N54" s="108">
        <f t="shared" si="4"/>
        <v>5</v>
      </c>
      <c r="O54" s="110">
        <f t="shared" si="2"/>
        <v>6133800</v>
      </c>
      <c r="P54" s="102">
        <f t="shared" si="3"/>
        <v>0</v>
      </c>
      <c r="Q54" s="33">
        <f t="shared" si="3"/>
        <v>0</v>
      </c>
      <c r="R54" s="219"/>
      <c r="S54" s="219"/>
      <c r="T54" s="219"/>
      <c r="U54" s="219"/>
      <c r="V54" s="219"/>
      <c r="W54" s="219"/>
      <c r="X54" s="219">
        <v>5</v>
      </c>
      <c r="Y54" s="219"/>
      <c r="Z54" s="220">
        <v>5</v>
      </c>
      <c r="AA54" s="32"/>
    </row>
    <row r="55" spans="2:27" ht="25.5" hidden="1" x14ac:dyDescent="0.25">
      <c r="B55" s="28">
        <v>44</v>
      </c>
      <c r="C55" s="29" t="s">
        <v>74</v>
      </c>
      <c r="D55" s="30" t="s">
        <v>75</v>
      </c>
      <c r="E55" s="31" t="s">
        <v>129</v>
      </c>
      <c r="F55" s="30" t="s">
        <v>77</v>
      </c>
      <c r="G55" s="32" t="s">
        <v>78</v>
      </c>
      <c r="H55" s="35">
        <v>698784</v>
      </c>
      <c r="I55" s="35">
        <v>721344</v>
      </c>
      <c r="J55" s="32">
        <v>2024</v>
      </c>
      <c r="K55" s="33" t="s">
        <v>186</v>
      </c>
      <c r="L55" s="34">
        <f>Mensualización!BI56</f>
        <v>31</v>
      </c>
      <c r="M55" s="107">
        <f t="shared" si="1"/>
        <v>21662304</v>
      </c>
      <c r="N55" s="108">
        <f t="shared" si="4"/>
        <v>31</v>
      </c>
      <c r="O55" s="110">
        <f t="shared" si="2"/>
        <v>21662304</v>
      </c>
      <c r="P55" s="102">
        <f t="shared" si="3"/>
        <v>0</v>
      </c>
      <c r="Q55" s="33">
        <f t="shared" si="3"/>
        <v>0</v>
      </c>
      <c r="R55" s="219"/>
      <c r="S55" s="219"/>
      <c r="T55" s="219"/>
      <c r="U55" s="219"/>
      <c r="V55" s="219"/>
      <c r="W55" s="219"/>
      <c r="X55" s="219">
        <v>31</v>
      </c>
      <c r="Y55" s="219"/>
      <c r="Z55" s="220">
        <v>31</v>
      </c>
      <c r="AA55" s="32"/>
    </row>
    <row r="56" spans="2:27" ht="25.5" hidden="1" x14ac:dyDescent="0.25">
      <c r="B56" s="28">
        <v>45</v>
      </c>
      <c r="C56" s="29" t="s">
        <v>74</v>
      </c>
      <c r="D56" s="30" t="s">
        <v>75</v>
      </c>
      <c r="E56" s="31" t="s">
        <v>130</v>
      </c>
      <c r="F56" s="30" t="s">
        <v>77</v>
      </c>
      <c r="G56" s="32" t="s">
        <v>78</v>
      </c>
      <c r="H56" s="35">
        <v>913776</v>
      </c>
      <c r="I56" s="35">
        <v>943296</v>
      </c>
      <c r="J56" s="32">
        <v>2024</v>
      </c>
      <c r="K56" s="33" t="s">
        <v>186</v>
      </c>
      <c r="L56" s="34">
        <f>Mensualización!BI57</f>
        <v>2</v>
      </c>
      <c r="M56" s="107">
        <f t="shared" si="1"/>
        <v>1827552</v>
      </c>
      <c r="N56" s="108">
        <f t="shared" si="4"/>
        <v>2</v>
      </c>
      <c r="O56" s="110">
        <f t="shared" si="2"/>
        <v>1827552</v>
      </c>
      <c r="P56" s="102">
        <f t="shared" si="3"/>
        <v>0</v>
      </c>
      <c r="Q56" s="33">
        <f t="shared" si="3"/>
        <v>0</v>
      </c>
      <c r="R56" s="219"/>
      <c r="S56" s="219"/>
      <c r="T56" s="219"/>
      <c r="U56" s="219"/>
      <c r="V56" s="219"/>
      <c r="W56" s="219"/>
      <c r="X56" s="219">
        <v>2</v>
      </c>
      <c r="Y56" s="219"/>
      <c r="Z56" s="220">
        <v>2</v>
      </c>
      <c r="AA56" s="32"/>
    </row>
    <row r="57" spans="2:27" ht="25.5" hidden="1" x14ac:dyDescent="0.25">
      <c r="B57" s="28">
        <v>46</v>
      </c>
      <c r="C57" s="29" t="s">
        <v>74</v>
      </c>
      <c r="D57" s="30" t="s">
        <v>75</v>
      </c>
      <c r="E57" s="31" t="s">
        <v>131</v>
      </c>
      <c r="F57" s="30" t="s">
        <v>77</v>
      </c>
      <c r="G57" s="32" t="s">
        <v>78</v>
      </c>
      <c r="H57" s="35">
        <v>322512</v>
      </c>
      <c r="I57" s="35">
        <v>332928</v>
      </c>
      <c r="J57" s="32">
        <v>2024</v>
      </c>
      <c r="K57" s="33" t="s">
        <v>186</v>
      </c>
      <c r="L57" s="34">
        <f>Mensualización!BI58</f>
        <v>0</v>
      </c>
      <c r="M57" s="107">
        <f t="shared" si="1"/>
        <v>0</v>
      </c>
      <c r="N57" s="108">
        <f t="shared" si="4"/>
        <v>0</v>
      </c>
      <c r="O57" s="110">
        <f t="shared" si="2"/>
        <v>0</v>
      </c>
      <c r="P57" s="102">
        <f t="shared" si="3"/>
        <v>0</v>
      </c>
      <c r="Q57" s="33">
        <f t="shared" si="3"/>
        <v>0</v>
      </c>
      <c r="R57" s="219"/>
      <c r="S57" s="219"/>
      <c r="T57" s="219"/>
      <c r="U57" s="219"/>
      <c r="V57" s="219"/>
      <c r="W57" s="219"/>
      <c r="X57" s="219">
        <v>0</v>
      </c>
      <c r="Y57" s="219"/>
      <c r="Z57" s="220">
        <v>0</v>
      </c>
      <c r="AA57" s="32"/>
    </row>
    <row r="58" spans="2:27" ht="25.5" hidden="1" x14ac:dyDescent="0.25">
      <c r="B58" s="28">
        <v>47</v>
      </c>
      <c r="C58" s="29" t="s">
        <v>74</v>
      </c>
      <c r="D58" s="30" t="s">
        <v>75</v>
      </c>
      <c r="E58" s="31" t="s">
        <v>132</v>
      </c>
      <c r="F58" s="30" t="s">
        <v>77</v>
      </c>
      <c r="G58" s="32" t="s">
        <v>78</v>
      </c>
      <c r="H58" s="35">
        <v>268752</v>
      </c>
      <c r="I58" s="35">
        <v>277440</v>
      </c>
      <c r="J58" s="32">
        <v>2024</v>
      </c>
      <c r="K58" s="33" t="s">
        <v>186</v>
      </c>
      <c r="L58" s="34">
        <f>Mensualización!BI59</f>
        <v>0</v>
      </c>
      <c r="M58" s="107">
        <f t="shared" si="1"/>
        <v>0</v>
      </c>
      <c r="N58" s="108">
        <f t="shared" si="4"/>
        <v>0</v>
      </c>
      <c r="O58" s="110">
        <f t="shared" si="2"/>
        <v>0</v>
      </c>
      <c r="P58" s="102">
        <f t="shared" si="3"/>
        <v>0</v>
      </c>
      <c r="Q58" s="33">
        <f t="shared" si="3"/>
        <v>0</v>
      </c>
      <c r="R58" s="219"/>
      <c r="S58" s="219"/>
      <c r="T58" s="219"/>
      <c r="U58" s="219"/>
      <c r="V58" s="219"/>
      <c r="W58" s="219"/>
      <c r="X58" s="219">
        <v>0</v>
      </c>
      <c r="Y58" s="219"/>
      <c r="Z58" s="220">
        <v>0</v>
      </c>
      <c r="AA58" s="32"/>
    </row>
    <row r="59" spans="2:27" ht="25.5" hidden="1" x14ac:dyDescent="0.25">
      <c r="B59" s="28">
        <v>48</v>
      </c>
      <c r="C59" s="29" t="s">
        <v>74</v>
      </c>
      <c r="D59" s="30" t="s">
        <v>75</v>
      </c>
      <c r="E59" s="31" t="s">
        <v>133</v>
      </c>
      <c r="F59" s="30" t="s">
        <v>77</v>
      </c>
      <c r="G59" s="32" t="s">
        <v>78</v>
      </c>
      <c r="H59" s="35">
        <v>14423576</v>
      </c>
      <c r="I59" s="35">
        <v>14889464</v>
      </c>
      <c r="J59" s="32">
        <v>2024</v>
      </c>
      <c r="K59" s="33" t="s">
        <v>186</v>
      </c>
      <c r="L59" s="34">
        <f>Mensualización!BI60</f>
        <v>0.32000802699999997</v>
      </c>
      <c r="M59" s="107">
        <f t="shared" si="1"/>
        <v>4615660.0980445519</v>
      </c>
      <c r="N59" s="108">
        <f t="shared" si="4"/>
        <v>0.32000802699999997</v>
      </c>
      <c r="O59" s="110">
        <f t="shared" si="2"/>
        <v>4615660.0980445519</v>
      </c>
      <c r="P59" s="102">
        <f t="shared" si="3"/>
        <v>0</v>
      </c>
      <c r="Q59" s="33">
        <f t="shared" si="3"/>
        <v>0</v>
      </c>
      <c r="R59" s="219"/>
      <c r="S59" s="219"/>
      <c r="T59" s="219"/>
      <c r="U59" s="219"/>
      <c r="V59" s="219"/>
      <c r="W59" s="219"/>
      <c r="X59" s="219">
        <v>0.32000802699999997</v>
      </c>
      <c r="Y59" s="219"/>
      <c r="Z59" s="220">
        <v>0.32000802699999997</v>
      </c>
      <c r="AA59" s="32"/>
    </row>
    <row r="60" spans="2:27" ht="25.5" hidden="1" x14ac:dyDescent="0.25">
      <c r="B60" s="28">
        <v>49</v>
      </c>
      <c r="C60" s="29" t="s">
        <v>74</v>
      </c>
      <c r="D60" s="30" t="s">
        <v>75</v>
      </c>
      <c r="E60" s="31" t="s">
        <v>134</v>
      </c>
      <c r="F60" s="30" t="s">
        <v>77</v>
      </c>
      <c r="G60" s="32" t="s">
        <v>78</v>
      </c>
      <c r="H60" s="35">
        <v>48215912</v>
      </c>
      <c r="I60" s="35">
        <v>49772920</v>
      </c>
      <c r="J60" s="32">
        <v>2024</v>
      </c>
      <c r="K60" s="33" t="s">
        <v>186</v>
      </c>
      <c r="L60" s="34">
        <f>Mensualización!BI61</f>
        <v>0.7</v>
      </c>
      <c r="M60" s="107">
        <f t="shared" si="1"/>
        <v>33751138.399999999</v>
      </c>
      <c r="N60" s="108">
        <f t="shared" si="4"/>
        <v>0.7</v>
      </c>
      <c r="O60" s="110">
        <f t="shared" si="2"/>
        <v>33751138.399999999</v>
      </c>
      <c r="P60" s="102">
        <f t="shared" si="3"/>
        <v>0</v>
      </c>
      <c r="Q60" s="33">
        <f t="shared" si="3"/>
        <v>0</v>
      </c>
      <c r="R60" s="219"/>
      <c r="S60" s="219"/>
      <c r="T60" s="219"/>
      <c r="U60" s="219"/>
      <c r="V60" s="219"/>
      <c r="W60" s="219"/>
      <c r="X60" s="219">
        <v>0.7</v>
      </c>
      <c r="Y60" s="219"/>
      <c r="Z60" s="220">
        <v>0.7</v>
      </c>
      <c r="AA60" s="32"/>
    </row>
    <row r="61" spans="2:27" ht="25.5" hidden="1" x14ac:dyDescent="0.25">
      <c r="B61" s="28">
        <v>50</v>
      </c>
      <c r="C61" s="29" t="s">
        <v>74</v>
      </c>
      <c r="D61" s="30" t="s">
        <v>75</v>
      </c>
      <c r="E61" s="31" t="s">
        <v>135</v>
      </c>
      <c r="F61" s="30" t="s">
        <v>77</v>
      </c>
      <c r="G61" s="32" t="s">
        <v>78</v>
      </c>
      <c r="H61" s="35">
        <v>7005616</v>
      </c>
      <c r="I61" s="35">
        <v>7231936</v>
      </c>
      <c r="J61" s="32">
        <v>2024</v>
      </c>
      <c r="K61" s="33" t="s">
        <v>186</v>
      </c>
      <c r="L61" s="34">
        <f>Mensualización!BI62</f>
        <v>5</v>
      </c>
      <c r="M61" s="107">
        <f t="shared" si="1"/>
        <v>35028080</v>
      </c>
      <c r="N61" s="108">
        <f t="shared" si="4"/>
        <v>5</v>
      </c>
      <c r="O61" s="110">
        <f t="shared" si="2"/>
        <v>35028080</v>
      </c>
      <c r="P61" s="102">
        <f t="shared" si="3"/>
        <v>0</v>
      </c>
      <c r="Q61" s="33">
        <f t="shared" si="3"/>
        <v>0</v>
      </c>
      <c r="R61" s="219"/>
      <c r="S61" s="219"/>
      <c r="T61" s="219"/>
      <c r="U61" s="219"/>
      <c r="V61" s="219"/>
      <c r="W61" s="219"/>
      <c r="X61" s="219">
        <v>5</v>
      </c>
      <c r="Y61" s="219"/>
      <c r="Z61" s="220">
        <v>5</v>
      </c>
      <c r="AA61" s="32"/>
    </row>
    <row r="62" spans="2:27" ht="25.5" hidden="1" x14ac:dyDescent="0.25">
      <c r="B62" s="28">
        <v>51</v>
      </c>
      <c r="C62" s="29" t="s">
        <v>74</v>
      </c>
      <c r="D62" s="30" t="s">
        <v>75</v>
      </c>
      <c r="E62" s="31" t="s">
        <v>136</v>
      </c>
      <c r="F62" s="30" t="s">
        <v>77</v>
      </c>
      <c r="G62" s="32" t="s">
        <v>78</v>
      </c>
      <c r="H62" s="35">
        <v>3296912</v>
      </c>
      <c r="I62" s="35">
        <v>3403448</v>
      </c>
      <c r="J62" s="32">
        <v>2024</v>
      </c>
      <c r="K62" s="33" t="s">
        <v>186</v>
      </c>
      <c r="L62" s="34">
        <f>Mensualización!BI63</f>
        <v>2</v>
      </c>
      <c r="M62" s="107">
        <f t="shared" si="1"/>
        <v>6593824</v>
      </c>
      <c r="N62" s="108">
        <f t="shared" si="4"/>
        <v>2</v>
      </c>
      <c r="O62" s="110">
        <f t="shared" si="2"/>
        <v>6593824</v>
      </c>
      <c r="P62" s="102">
        <f t="shared" si="3"/>
        <v>0</v>
      </c>
      <c r="Q62" s="33">
        <f t="shared" si="3"/>
        <v>0</v>
      </c>
      <c r="R62" s="219"/>
      <c r="S62" s="219"/>
      <c r="T62" s="219"/>
      <c r="U62" s="219"/>
      <c r="V62" s="219"/>
      <c r="W62" s="219"/>
      <c r="X62" s="219">
        <v>2</v>
      </c>
      <c r="Y62" s="219"/>
      <c r="Z62" s="220">
        <v>2</v>
      </c>
      <c r="AA62" s="32"/>
    </row>
    <row r="63" spans="2:27" ht="25.5" hidden="1" x14ac:dyDescent="0.25">
      <c r="B63" s="28">
        <v>52</v>
      </c>
      <c r="C63" s="29" t="s">
        <v>74</v>
      </c>
      <c r="D63" s="30" t="s">
        <v>75</v>
      </c>
      <c r="E63" s="31" t="s">
        <v>137</v>
      </c>
      <c r="F63" s="30" t="s">
        <v>77</v>
      </c>
      <c r="G63" s="32" t="s">
        <v>78</v>
      </c>
      <c r="H63" s="35">
        <v>2472592</v>
      </c>
      <c r="I63" s="35">
        <v>2552448</v>
      </c>
      <c r="J63" s="32">
        <v>2024</v>
      </c>
      <c r="K63" s="33" t="s">
        <v>186</v>
      </c>
      <c r="L63" s="34">
        <f>Mensualización!BI64</f>
        <v>2.1</v>
      </c>
      <c r="M63" s="107">
        <f t="shared" si="1"/>
        <v>5192443.2</v>
      </c>
      <c r="N63" s="108">
        <f t="shared" si="4"/>
        <v>2.1</v>
      </c>
      <c r="O63" s="110">
        <f t="shared" si="2"/>
        <v>5192443.2</v>
      </c>
      <c r="P63" s="102">
        <f t="shared" si="3"/>
        <v>0</v>
      </c>
      <c r="Q63" s="33">
        <f t="shared" si="3"/>
        <v>0</v>
      </c>
      <c r="R63" s="219"/>
      <c r="S63" s="219"/>
      <c r="T63" s="219"/>
      <c r="U63" s="219"/>
      <c r="V63" s="219"/>
      <c r="W63" s="219"/>
      <c r="X63" s="219">
        <v>2.1</v>
      </c>
      <c r="Y63" s="219"/>
      <c r="Z63" s="220">
        <v>2.1</v>
      </c>
      <c r="AA63" s="32"/>
    </row>
    <row r="64" spans="2:27" ht="25.5" hidden="1" x14ac:dyDescent="0.25">
      <c r="B64" s="28">
        <v>53</v>
      </c>
      <c r="C64" s="29" t="s">
        <v>74</v>
      </c>
      <c r="D64" s="30" t="s">
        <v>75</v>
      </c>
      <c r="E64" s="31" t="s">
        <v>138</v>
      </c>
      <c r="F64" s="30" t="s">
        <v>77</v>
      </c>
      <c r="G64" s="32" t="s">
        <v>119</v>
      </c>
      <c r="H64" s="35">
        <v>5357344</v>
      </c>
      <c r="I64" s="35">
        <v>5530304</v>
      </c>
      <c r="J64" s="32">
        <v>2024</v>
      </c>
      <c r="K64" s="33" t="s">
        <v>186</v>
      </c>
      <c r="L64" s="34">
        <f>Mensualización!BI65</f>
        <v>0</v>
      </c>
      <c r="M64" s="107">
        <f t="shared" si="1"/>
        <v>0</v>
      </c>
      <c r="N64" s="108">
        <f t="shared" si="4"/>
        <v>0</v>
      </c>
      <c r="O64" s="110">
        <f t="shared" si="2"/>
        <v>0</v>
      </c>
      <c r="P64" s="102">
        <f t="shared" si="3"/>
        <v>0</v>
      </c>
      <c r="Q64" s="33">
        <f t="shared" si="3"/>
        <v>0</v>
      </c>
      <c r="R64" s="219"/>
      <c r="S64" s="219"/>
      <c r="T64" s="219"/>
      <c r="U64" s="219"/>
      <c r="V64" s="219"/>
      <c r="W64" s="219"/>
      <c r="X64" s="219">
        <v>0</v>
      </c>
      <c r="Y64" s="219"/>
      <c r="Z64" s="220">
        <v>0</v>
      </c>
      <c r="AA64" s="32"/>
    </row>
    <row r="65" spans="2:27" ht="23.25" hidden="1" x14ac:dyDescent="0.25">
      <c r="B65" s="28">
        <v>54</v>
      </c>
      <c r="C65" s="29" t="s">
        <v>74</v>
      </c>
      <c r="D65" s="30" t="s">
        <v>75</v>
      </c>
      <c r="E65" s="31" t="s">
        <v>139</v>
      </c>
      <c r="F65" s="30" t="s">
        <v>80</v>
      </c>
      <c r="G65" s="32" t="s">
        <v>78</v>
      </c>
      <c r="H65" s="35">
        <v>67192</v>
      </c>
      <c r="I65" s="35">
        <v>69364</v>
      </c>
      <c r="J65" s="32">
        <v>2024</v>
      </c>
      <c r="K65" s="33" t="s">
        <v>186</v>
      </c>
      <c r="L65" s="34">
        <f>Mensualización!BI66</f>
        <v>0</v>
      </c>
      <c r="M65" s="107">
        <f t="shared" si="1"/>
        <v>0</v>
      </c>
      <c r="N65" s="108">
        <f t="shared" si="4"/>
        <v>0</v>
      </c>
      <c r="O65" s="110">
        <f t="shared" si="2"/>
        <v>0</v>
      </c>
      <c r="P65" s="102">
        <f t="shared" si="3"/>
        <v>0</v>
      </c>
      <c r="Q65" s="33">
        <f t="shared" si="3"/>
        <v>0</v>
      </c>
      <c r="R65" s="219"/>
      <c r="S65" s="219"/>
      <c r="T65" s="219"/>
      <c r="U65" s="219"/>
      <c r="V65" s="219"/>
      <c r="W65" s="219"/>
      <c r="X65" s="219">
        <v>0</v>
      </c>
      <c r="Y65" s="219"/>
      <c r="Z65" s="220">
        <v>0</v>
      </c>
      <c r="AA65" s="32"/>
    </row>
    <row r="66" spans="2:27" ht="23.25" hidden="1" x14ac:dyDescent="0.25">
      <c r="B66" s="28">
        <v>55</v>
      </c>
      <c r="C66" s="29" t="s">
        <v>74</v>
      </c>
      <c r="D66" s="30" t="s">
        <v>75</v>
      </c>
      <c r="E66" s="31" t="s">
        <v>140</v>
      </c>
      <c r="F66" s="30" t="s">
        <v>83</v>
      </c>
      <c r="G66" s="32" t="s">
        <v>78</v>
      </c>
      <c r="H66" s="35">
        <v>109185</v>
      </c>
      <c r="I66" s="35">
        <v>112710</v>
      </c>
      <c r="J66" s="32">
        <v>2024</v>
      </c>
      <c r="K66" s="33" t="s">
        <v>186</v>
      </c>
      <c r="L66" s="34">
        <f>Mensualización!BI67</f>
        <v>0</v>
      </c>
      <c r="M66" s="107">
        <f t="shared" si="1"/>
        <v>0</v>
      </c>
      <c r="N66" s="108">
        <f t="shared" si="4"/>
        <v>0</v>
      </c>
      <c r="O66" s="110">
        <f t="shared" si="2"/>
        <v>0</v>
      </c>
      <c r="P66" s="102">
        <f t="shared" si="3"/>
        <v>0</v>
      </c>
      <c r="Q66" s="33">
        <f t="shared" si="3"/>
        <v>0</v>
      </c>
      <c r="R66" s="219"/>
      <c r="S66" s="219"/>
      <c r="T66" s="219"/>
      <c r="U66" s="219"/>
      <c r="V66" s="219"/>
      <c r="W66" s="219"/>
      <c r="X66" s="219">
        <v>0</v>
      </c>
      <c r="Y66" s="219"/>
      <c r="Z66" s="220">
        <v>0</v>
      </c>
      <c r="AA66" s="32"/>
    </row>
    <row r="67" spans="2:27" ht="23.25" hidden="1" x14ac:dyDescent="0.25">
      <c r="B67" s="28">
        <v>56</v>
      </c>
      <c r="C67" s="29" t="s">
        <v>74</v>
      </c>
      <c r="D67" s="30" t="s">
        <v>75</v>
      </c>
      <c r="E67" s="31" t="s">
        <v>141</v>
      </c>
      <c r="F67" s="30" t="s">
        <v>83</v>
      </c>
      <c r="G67" s="32" t="s">
        <v>142</v>
      </c>
      <c r="H67" s="35">
        <v>109185</v>
      </c>
      <c r="I67" s="35">
        <v>112710</v>
      </c>
      <c r="J67" s="32">
        <v>2024</v>
      </c>
      <c r="K67" s="33" t="s">
        <v>186</v>
      </c>
      <c r="L67" s="34">
        <f>Mensualización!BI68</f>
        <v>0</v>
      </c>
      <c r="M67" s="107">
        <f t="shared" si="1"/>
        <v>0</v>
      </c>
      <c r="N67" s="108">
        <f t="shared" si="4"/>
        <v>0</v>
      </c>
      <c r="O67" s="110">
        <f t="shared" si="2"/>
        <v>0</v>
      </c>
      <c r="P67" s="102">
        <f t="shared" si="3"/>
        <v>0</v>
      </c>
      <c r="Q67" s="33">
        <f t="shared" si="3"/>
        <v>0</v>
      </c>
      <c r="R67" s="219"/>
      <c r="S67" s="219"/>
      <c r="T67" s="219"/>
      <c r="U67" s="219"/>
      <c r="V67" s="219"/>
      <c r="W67" s="219"/>
      <c r="X67" s="219">
        <v>0</v>
      </c>
      <c r="Y67" s="219"/>
      <c r="Z67" s="220">
        <v>0</v>
      </c>
      <c r="AA67" s="32"/>
    </row>
    <row r="68" spans="2:27" ht="23.25" hidden="1" x14ac:dyDescent="0.25">
      <c r="B68" s="28">
        <v>57</v>
      </c>
      <c r="C68" s="29" t="s">
        <v>74</v>
      </c>
      <c r="D68" s="30" t="s">
        <v>75</v>
      </c>
      <c r="E68" s="31" t="s">
        <v>143</v>
      </c>
      <c r="F68" s="30" t="s">
        <v>83</v>
      </c>
      <c r="G68" s="32" t="s">
        <v>142</v>
      </c>
      <c r="H68" s="35">
        <v>109185</v>
      </c>
      <c r="I68" s="35">
        <v>112710</v>
      </c>
      <c r="J68" s="32">
        <v>2024</v>
      </c>
      <c r="K68" s="33" t="s">
        <v>186</v>
      </c>
      <c r="L68" s="34">
        <f>Mensualización!BI69</f>
        <v>0</v>
      </c>
      <c r="M68" s="107">
        <f t="shared" si="1"/>
        <v>0</v>
      </c>
      <c r="N68" s="108">
        <f t="shared" si="4"/>
        <v>0</v>
      </c>
      <c r="O68" s="110">
        <f t="shared" si="2"/>
        <v>0</v>
      </c>
      <c r="P68" s="102">
        <f t="shared" si="3"/>
        <v>0</v>
      </c>
      <c r="Q68" s="33">
        <f t="shared" si="3"/>
        <v>0</v>
      </c>
      <c r="R68" s="219"/>
      <c r="S68" s="219"/>
      <c r="T68" s="219"/>
      <c r="U68" s="219"/>
      <c r="V68" s="219"/>
      <c r="W68" s="219"/>
      <c r="X68" s="219">
        <v>0</v>
      </c>
      <c r="Y68" s="219"/>
      <c r="Z68" s="220">
        <v>0</v>
      </c>
      <c r="AA68" s="32"/>
    </row>
    <row r="69" spans="2:27" ht="25.5" hidden="1" x14ac:dyDescent="0.25">
      <c r="B69" s="28">
        <v>58</v>
      </c>
      <c r="C69" s="29" t="s">
        <v>74</v>
      </c>
      <c r="D69" s="30" t="s">
        <v>75</v>
      </c>
      <c r="E69" s="31" t="s">
        <v>144</v>
      </c>
      <c r="F69" s="30" t="s">
        <v>83</v>
      </c>
      <c r="G69" s="32" t="s">
        <v>142</v>
      </c>
      <c r="H69" s="35">
        <v>109185</v>
      </c>
      <c r="I69" s="35">
        <v>112710</v>
      </c>
      <c r="J69" s="32">
        <v>2024</v>
      </c>
      <c r="K69" s="33" t="s">
        <v>186</v>
      </c>
      <c r="L69" s="34">
        <f>Mensualización!BI70</f>
        <v>0</v>
      </c>
      <c r="M69" s="107">
        <f t="shared" si="1"/>
        <v>0</v>
      </c>
      <c r="N69" s="108">
        <f t="shared" si="4"/>
        <v>0</v>
      </c>
      <c r="O69" s="110">
        <f t="shared" si="2"/>
        <v>0</v>
      </c>
      <c r="P69" s="102">
        <f t="shared" si="3"/>
        <v>0</v>
      </c>
      <c r="Q69" s="33">
        <f t="shared" si="3"/>
        <v>0</v>
      </c>
      <c r="R69" s="219"/>
      <c r="S69" s="219"/>
      <c r="T69" s="219"/>
      <c r="U69" s="219"/>
      <c r="V69" s="219"/>
      <c r="W69" s="219"/>
      <c r="X69" s="219">
        <v>0</v>
      </c>
      <c r="Y69" s="219"/>
      <c r="Z69" s="220">
        <v>0</v>
      </c>
      <c r="AA69" s="32"/>
    </row>
    <row r="70" spans="2:27" ht="23.25" hidden="1" x14ac:dyDescent="0.25">
      <c r="B70" s="28">
        <v>59</v>
      </c>
      <c r="C70" s="29" t="s">
        <v>74</v>
      </c>
      <c r="D70" s="30" t="s">
        <v>75</v>
      </c>
      <c r="E70" s="31" t="s">
        <v>145</v>
      </c>
      <c r="F70" s="30" t="s">
        <v>83</v>
      </c>
      <c r="G70" s="32" t="s">
        <v>142</v>
      </c>
      <c r="H70" s="35">
        <v>109185</v>
      </c>
      <c r="I70" s="35">
        <v>112710</v>
      </c>
      <c r="J70" s="32">
        <v>2024</v>
      </c>
      <c r="K70" s="33" t="s">
        <v>186</v>
      </c>
      <c r="L70" s="34">
        <f>Mensualización!BI71</f>
        <v>0</v>
      </c>
      <c r="M70" s="107">
        <f t="shared" si="1"/>
        <v>0</v>
      </c>
      <c r="N70" s="108">
        <f t="shared" si="4"/>
        <v>0</v>
      </c>
      <c r="O70" s="110">
        <f t="shared" si="2"/>
        <v>0</v>
      </c>
      <c r="P70" s="102">
        <f t="shared" si="3"/>
        <v>0</v>
      </c>
      <c r="Q70" s="33">
        <f t="shared" si="3"/>
        <v>0</v>
      </c>
      <c r="R70" s="219"/>
      <c r="S70" s="219"/>
      <c r="T70" s="219"/>
      <c r="U70" s="219"/>
      <c r="V70" s="219"/>
      <c r="W70" s="219"/>
      <c r="X70" s="219">
        <v>0</v>
      </c>
      <c r="Y70" s="219"/>
      <c r="Z70" s="220">
        <v>0</v>
      </c>
      <c r="AA70" s="32"/>
    </row>
    <row r="71" spans="2:27" ht="23.25" hidden="1" x14ac:dyDescent="0.25">
      <c r="B71" s="28">
        <v>60</v>
      </c>
      <c r="C71" s="29" t="s">
        <v>74</v>
      </c>
      <c r="D71" s="30" t="s">
        <v>75</v>
      </c>
      <c r="E71" s="31" t="s">
        <v>146</v>
      </c>
      <c r="F71" s="30" t="s">
        <v>83</v>
      </c>
      <c r="G71" s="32" t="s">
        <v>142</v>
      </c>
      <c r="H71" s="35">
        <v>109185</v>
      </c>
      <c r="I71" s="35">
        <v>112710</v>
      </c>
      <c r="J71" s="32">
        <v>2024</v>
      </c>
      <c r="K71" s="33" t="s">
        <v>186</v>
      </c>
      <c r="L71" s="34">
        <f>Mensualización!BI72</f>
        <v>0</v>
      </c>
      <c r="M71" s="107">
        <f t="shared" si="1"/>
        <v>0</v>
      </c>
      <c r="N71" s="108">
        <f t="shared" si="4"/>
        <v>0</v>
      </c>
      <c r="O71" s="110">
        <f t="shared" si="2"/>
        <v>0</v>
      </c>
      <c r="P71" s="102">
        <f t="shared" si="3"/>
        <v>0</v>
      </c>
      <c r="Q71" s="33">
        <f t="shared" si="3"/>
        <v>0</v>
      </c>
      <c r="R71" s="219"/>
      <c r="S71" s="219"/>
      <c r="T71" s="219"/>
      <c r="U71" s="219"/>
      <c r="V71" s="219"/>
      <c r="W71" s="219"/>
      <c r="X71" s="219">
        <v>0</v>
      </c>
      <c r="Y71" s="219"/>
      <c r="Z71" s="220">
        <v>0</v>
      </c>
      <c r="AA71" s="32"/>
    </row>
    <row r="72" spans="2:27" ht="23.25" hidden="1" x14ac:dyDescent="0.25">
      <c r="B72" s="28">
        <v>61</v>
      </c>
      <c r="C72" s="29" t="s">
        <v>74</v>
      </c>
      <c r="D72" s="30" t="s">
        <v>75</v>
      </c>
      <c r="E72" s="31" t="s">
        <v>147</v>
      </c>
      <c r="F72" s="30" t="s">
        <v>92</v>
      </c>
      <c r="G72" s="32" t="s">
        <v>142</v>
      </c>
      <c r="H72" s="35">
        <v>179176</v>
      </c>
      <c r="I72" s="35">
        <v>184968</v>
      </c>
      <c r="J72" s="32">
        <v>2024</v>
      </c>
      <c r="K72" s="33" t="s">
        <v>186</v>
      </c>
      <c r="L72" s="34">
        <f>Mensualización!BI73</f>
        <v>0</v>
      </c>
      <c r="M72" s="107">
        <f t="shared" si="1"/>
        <v>0</v>
      </c>
      <c r="N72" s="108">
        <f t="shared" si="4"/>
        <v>0</v>
      </c>
      <c r="O72" s="110">
        <f t="shared" si="2"/>
        <v>0</v>
      </c>
      <c r="P72" s="102">
        <f t="shared" si="3"/>
        <v>0</v>
      </c>
      <c r="Q72" s="33">
        <f t="shared" si="3"/>
        <v>0</v>
      </c>
      <c r="R72" s="219"/>
      <c r="S72" s="219"/>
      <c r="T72" s="219"/>
      <c r="U72" s="219"/>
      <c r="V72" s="219"/>
      <c r="W72" s="219"/>
      <c r="X72" s="219">
        <v>0</v>
      </c>
      <c r="Y72" s="219"/>
      <c r="Z72" s="220">
        <v>0</v>
      </c>
      <c r="AA72" s="32"/>
    </row>
    <row r="73" spans="2:27" ht="23.25" hidden="1" x14ac:dyDescent="0.25">
      <c r="B73" s="28">
        <v>62</v>
      </c>
      <c r="C73" s="29" t="s">
        <v>74</v>
      </c>
      <c r="D73" s="30" t="s">
        <v>75</v>
      </c>
      <c r="E73" s="31" t="s">
        <v>148</v>
      </c>
      <c r="F73" s="30" t="s">
        <v>92</v>
      </c>
      <c r="G73" s="32" t="s">
        <v>142</v>
      </c>
      <c r="H73" s="35">
        <v>159735</v>
      </c>
      <c r="I73" s="35">
        <v>164895</v>
      </c>
      <c r="J73" s="32">
        <v>2024</v>
      </c>
      <c r="K73" s="33" t="s">
        <v>186</v>
      </c>
      <c r="L73" s="34">
        <f>Mensualización!BI74</f>
        <v>0</v>
      </c>
      <c r="M73" s="107">
        <f t="shared" si="1"/>
        <v>0</v>
      </c>
      <c r="N73" s="108">
        <f t="shared" si="4"/>
        <v>0</v>
      </c>
      <c r="O73" s="110">
        <f t="shared" si="2"/>
        <v>0</v>
      </c>
      <c r="P73" s="102">
        <f t="shared" si="3"/>
        <v>0</v>
      </c>
      <c r="Q73" s="33">
        <f t="shared" si="3"/>
        <v>0</v>
      </c>
      <c r="R73" s="219"/>
      <c r="S73" s="219"/>
      <c r="T73" s="219"/>
      <c r="U73" s="219"/>
      <c r="V73" s="219"/>
      <c r="W73" s="219"/>
      <c r="X73" s="219">
        <v>0</v>
      </c>
      <c r="Y73" s="219"/>
      <c r="Z73" s="220">
        <v>0</v>
      </c>
      <c r="AA73" s="32"/>
    </row>
    <row r="74" spans="2:27" ht="23.25" hidden="1" x14ac:dyDescent="0.25">
      <c r="B74" s="28">
        <v>63</v>
      </c>
      <c r="C74" s="29" t="s">
        <v>74</v>
      </c>
      <c r="D74" s="30" t="s">
        <v>75</v>
      </c>
      <c r="E74" s="31" t="s">
        <v>149</v>
      </c>
      <c r="F74" s="30" t="s">
        <v>92</v>
      </c>
      <c r="G74" s="32" t="s">
        <v>142</v>
      </c>
      <c r="H74" s="35">
        <v>90988</v>
      </c>
      <c r="I74" s="35">
        <v>93925</v>
      </c>
      <c r="J74" s="32">
        <v>2024</v>
      </c>
      <c r="K74" s="33" t="s">
        <v>186</v>
      </c>
      <c r="L74" s="34">
        <f>Mensualización!BI75</f>
        <v>0</v>
      </c>
      <c r="M74" s="107">
        <f t="shared" si="1"/>
        <v>0</v>
      </c>
      <c r="N74" s="108">
        <f t="shared" si="4"/>
        <v>0</v>
      </c>
      <c r="O74" s="110">
        <f t="shared" si="2"/>
        <v>0</v>
      </c>
      <c r="P74" s="102">
        <f t="shared" si="3"/>
        <v>0</v>
      </c>
      <c r="Q74" s="33">
        <f t="shared" si="3"/>
        <v>0</v>
      </c>
      <c r="R74" s="219"/>
      <c r="S74" s="219"/>
      <c r="T74" s="219"/>
      <c r="U74" s="219"/>
      <c r="V74" s="219"/>
      <c r="W74" s="219"/>
      <c r="X74" s="219">
        <v>0</v>
      </c>
      <c r="Y74" s="219"/>
      <c r="Z74" s="220">
        <v>0</v>
      </c>
      <c r="AA74" s="32"/>
    </row>
    <row r="75" spans="2:27" ht="23.25" hidden="1" x14ac:dyDescent="0.25">
      <c r="B75" s="28">
        <v>64</v>
      </c>
      <c r="C75" s="29" t="s">
        <v>74</v>
      </c>
      <c r="D75" s="30" t="s">
        <v>75</v>
      </c>
      <c r="E75" s="31" t="s">
        <v>150</v>
      </c>
      <c r="F75" s="30" t="s">
        <v>92</v>
      </c>
      <c r="G75" s="32" t="s">
        <v>142</v>
      </c>
      <c r="H75" s="35">
        <v>109185</v>
      </c>
      <c r="I75" s="35">
        <v>112710</v>
      </c>
      <c r="J75" s="32">
        <v>2024</v>
      </c>
      <c r="K75" s="33" t="s">
        <v>186</v>
      </c>
      <c r="L75" s="34">
        <f>Mensualización!BI76</f>
        <v>0</v>
      </c>
      <c r="M75" s="107">
        <f t="shared" si="1"/>
        <v>0</v>
      </c>
      <c r="N75" s="108">
        <f t="shared" si="4"/>
        <v>0</v>
      </c>
      <c r="O75" s="110">
        <f t="shared" si="2"/>
        <v>0</v>
      </c>
      <c r="P75" s="102">
        <f t="shared" si="3"/>
        <v>0</v>
      </c>
      <c r="Q75" s="33">
        <f t="shared" si="3"/>
        <v>0</v>
      </c>
      <c r="R75" s="219"/>
      <c r="S75" s="219"/>
      <c r="T75" s="219"/>
      <c r="U75" s="219"/>
      <c r="V75" s="219"/>
      <c r="W75" s="219"/>
      <c r="X75" s="219">
        <v>0</v>
      </c>
      <c r="Y75" s="219"/>
      <c r="Z75" s="220">
        <v>0</v>
      </c>
      <c r="AA75" s="32"/>
    </row>
    <row r="76" spans="2:27" ht="23.25" hidden="1" x14ac:dyDescent="0.25">
      <c r="B76" s="28">
        <v>65</v>
      </c>
      <c r="C76" s="29" t="s">
        <v>74</v>
      </c>
      <c r="D76" s="30" t="s">
        <v>75</v>
      </c>
      <c r="E76" s="31" t="s">
        <v>151</v>
      </c>
      <c r="F76" s="30" t="s">
        <v>92</v>
      </c>
      <c r="G76" s="32" t="s">
        <v>142</v>
      </c>
      <c r="H76" s="35">
        <v>90988</v>
      </c>
      <c r="I76" s="35">
        <v>93925</v>
      </c>
      <c r="J76" s="32">
        <v>2024</v>
      </c>
      <c r="K76" s="33" t="s">
        <v>186</v>
      </c>
      <c r="L76" s="34">
        <f>Mensualización!BI77</f>
        <v>0</v>
      </c>
      <c r="M76" s="107">
        <f t="shared" ref="M76:M139" si="5">+L76*H76</f>
        <v>0</v>
      </c>
      <c r="N76" s="108">
        <f t="shared" si="4"/>
        <v>0</v>
      </c>
      <c r="O76" s="110">
        <f t="shared" ref="O76:O139" si="6">IFERROR(+N76*H76,"")</f>
        <v>0</v>
      </c>
      <c r="P76" s="102">
        <f t="shared" ref="P76:Q139" si="7">+IFERROR(L76-N76,"")</f>
        <v>0</v>
      </c>
      <c r="Q76" s="33">
        <f t="shared" si="7"/>
        <v>0</v>
      </c>
      <c r="R76" s="219"/>
      <c r="S76" s="219"/>
      <c r="T76" s="219"/>
      <c r="U76" s="219"/>
      <c r="V76" s="219"/>
      <c r="W76" s="219"/>
      <c r="X76" s="219">
        <v>0</v>
      </c>
      <c r="Y76" s="219"/>
      <c r="Z76" s="220">
        <v>0</v>
      </c>
      <c r="AA76" s="32"/>
    </row>
    <row r="77" spans="2:27" ht="25.5" hidden="1" x14ac:dyDescent="0.25">
      <c r="B77" s="28">
        <v>66</v>
      </c>
      <c r="C77" s="29" t="s">
        <v>74</v>
      </c>
      <c r="D77" s="30" t="s">
        <v>75</v>
      </c>
      <c r="E77" s="31" t="s">
        <v>152</v>
      </c>
      <c r="F77" s="30" t="s">
        <v>77</v>
      </c>
      <c r="G77" s="32" t="s">
        <v>142</v>
      </c>
      <c r="H77" s="35">
        <v>537528</v>
      </c>
      <c r="I77" s="35">
        <v>554904</v>
      </c>
      <c r="J77" s="32">
        <v>2024</v>
      </c>
      <c r="K77" s="33" t="s">
        <v>186</v>
      </c>
      <c r="L77" s="34">
        <f>Mensualización!BI78</f>
        <v>0</v>
      </c>
      <c r="M77" s="107">
        <f t="shared" si="5"/>
        <v>0</v>
      </c>
      <c r="N77" s="108">
        <f t="shared" ref="N77:N140" si="8">+Z77</f>
        <v>0</v>
      </c>
      <c r="O77" s="110">
        <f t="shared" si="6"/>
        <v>0</v>
      </c>
      <c r="P77" s="102">
        <f t="shared" si="7"/>
        <v>0</v>
      </c>
      <c r="Q77" s="33">
        <f t="shared" si="7"/>
        <v>0</v>
      </c>
      <c r="R77" s="219"/>
      <c r="S77" s="219"/>
      <c r="T77" s="219"/>
      <c r="U77" s="219"/>
      <c r="V77" s="219"/>
      <c r="W77" s="219"/>
      <c r="X77" s="219">
        <v>0</v>
      </c>
      <c r="Y77" s="219"/>
      <c r="Z77" s="220">
        <v>0</v>
      </c>
      <c r="AA77" s="32"/>
    </row>
    <row r="78" spans="2:27" ht="25.5" hidden="1" x14ac:dyDescent="0.25">
      <c r="B78" s="28">
        <v>67</v>
      </c>
      <c r="C78" s="29" t="s">
        <v>74</v>
      </c>
      <c r="D78" s="30" t="s">
        <v>75</v>
      </c>
      <c r="E78" s="31" t="s">
        <v>153</v>
      </c>
      <c r="F78" s="30" t="s">
        <v>77</v>
      </c>
      <c r="G78" s="32" t="s">
        <v>142</v>
      </c>
      <c r="H78" s="35">
        <v>1533456</v>
      </c>
      <c r="I78" s="35">
        <v>1582992</v>
      </c>
      <c r="J78" s="32">
        <v>2024</v>
      </c>
      <c r="K78" s="33" t="s">
        <v>186</v>
      </c>
      <c r="L78" s="34">
        <f>Mensualización!BI79</f>
        <v>0</v>
      </c>
      <c r="M78" s="107">
        <f t="shared" si="5"/>
        <v>0</v>
      </c>
      <c r="N78" s="108">
        <f t="shared" si="8"/>
        <v>0</v>
      </c>
      <c r="O78" s="110">
        <f t="shared" si="6"/>
        <v>0</v>
      </c>
      <c r="P78" s="102">
        <f t="shared" si="7"/>
        <v>0</v>
      </c>
      <c r="Q78" s="33">
        <f t="shared" si="7"/>
        <v>0</v>
      </c>
      <c r="R78" s="219"/>
      <c r="S78" s="219"/>
      <c r="T78" s="219"/>
      <c r="U78" s="219"/>
      <c r="V78" s="219"/>
      <c r="W78" s="219"/>
      <c r="X78" s="219">
        <v>0</v>
      </c>
      <c r="Y78" s="219"/>
      <c r="Z78" s="220">
        <v>0</v>
      </c>
      <c r="AA78" s="32"/>
    </row>
    <row r="79" spans="2:27" ht="25.5" hidden="1" x14ac:dyDescent="0.25">
      <c r="B79" s="28">
        <v>68</v>
      </c>
      <c r="C79" s="29" t="s">
        <v>74</v>
      </c>
      <c r="D79" s="30" t="s">
        <v>75</v>
      </c>
      <c r="E79" s="31" t="s">
        <v>154</v>
      </c>
      <c r="F79" s="30" t="s">
        <v>77</v>
      </c>
      <c r="G79" s="32" t="s">
        <v>142</v>
      </c>
      <c r="H79" s="35">
        <v>873480</v>
      </c>
      <c r="I79" s="35">
        <v>901680</v>
      </c>
      <c r="J79" s="32">
        <v>2024</v>
      </c>
      <c r="K79" s="33" t="s">
        <v>186</v>
      </c>
      <c r="L79" s="34">
        <f>Mensualización!BI80</f>
        <v>0</v>
      </c>
      <c r="M79" s="107">
        <f t="shared" si="5"/>
        <v>0</v>
      </c>
      <c r="N79" s="108">
        <f t="shared" si="8"/>
        <v>0</v>
      </c>
      <c r="O79" s="110">
        <f t="shared" si="6"/>
        <v>0</v>
      </c>
      <c r="P79" s="102">
        <f t="shared" si="7"/>
        <v>0</v>
      </c>
      <c r="Q79" s="33">
        <f t="shared" si="7"/>
        <v>0</v>
      </c>
      <c r="R79" s="219"/>
      <c r="S79" s="219"/>
      <c r="T79" s="219"/>
      <c r="U79" s="219"/>
      <c r="V79" s="219"/>
      <c r="W79" s="219"/>
      <c r="X79" s="219">
        <v>0</v>
      </c>
      <c r="Y79" s="219"/>
      <c r="Z79" s="220">
        <v>0</v>
      </c>
      <c r="AA79" s="32"/>
    </row>
    <row r="80" spans="2:27" ht="25.5" hidden="1" x14ac:dyDescent="0.25">
      <c r="B80" s="28">
        <v>69</v>
      </c>
      <c r="C80" s="29" t="s">
        <v>74</v>
      </c>
      <c r="D80" s="30" t="s">
        <v>75</v>
      </c>
      <c r="E80" s="31" t="s">
        <v>155</v>
      </c>
      <c r="F80" s="30" t="s">
        <v>77</v>
      </c>
      <c r="G80" s="32" t="s">
        <v>78</v>
      </c>
      <c r="H80" s="35">
        <v>7726896</v>
      </c>
      <c r="I80" s="35">
        <v>7976400</v>
      </c>
      <c r="J80" s="32">
        <v>2024</v>
      </c>
      <c r="K80" s="33" t="s">
        <v>186</v>
      </c>
      <c r="L80" s="34">
        <f>Mensualización!BI81</f>
        <v>0</v>
      </c>
      <c r="M80" s="107">
        <f t="shared" si="5"/>
        <v>0</v>
      </c>
      <c r="N80" s="108">
        <f t="shared" si="8"/>
        <v>0</v>
      </c>
      <c r="O80" s="110">
        <f t="shared" si="6"/>
        <v>0</v>
      </c>
      <c r="P80" s="102">
        <f t="shared" si="7"/>
        <v>0</v>
      </c>
      <c r="Q80" s="33">
        <f t="shared" si="7"/>
        <v>0</v>
      </c>
      <c r="R80" s="219"/>
      <c r="S80" s="219"/>
      <c r="T80" s="219"/>
      <c r="U80" s="219"/>
      <c r="V80" s="219"/>
      <c r="W80" s="219"/>
      <c r="X80" s="219">
        <v>0</v>
      </c>
      <c r="Y80" s="219"/>
      <c r="Z80" s="220">
        <v>0</v>
      </c>
      <c r="AA80" s="32"/>
    </row>
    <row r="81" spans="2:27" ht="25.5" hidden="1" x14ac:dyDescent="0.25">
      <c r="B81" s="28">
        <v>1</v>
      </c>
      <c r="C81" s="29" t="s">
        <v>74</v>
      </c>
      <c r="D81" s="30" t="s">
        <v>75</v>
      </c>
      <c r="E81" s="31" t="s">
        <v>76</v>
      </c>
      <c r="F81" s="30" t="s">
        <v>77</v>
      </c>
      <c r="G81" s="32" t="s">
        <v>78</v>
      </c>
      <c r="H81" s="35">
        <v>4658560</v>
      </c>
      <c r="I81" s="35">
        <v>4809120</v>
      </c>
      <c r="J81" s="32">
        <v>2024</v>
      </c>
      <c r="K81" s="33" t="s">
        <v>188</v>
      </c>
      <c r="L81" s="34">
        <f>Mensualización!BJ13</f>
        <v>0.6</v>
      </c>
      <c r="M81" s="80">
        <f t="shared" si="5"/>
        <v>2795136</v>
      </c>
      <c r="N81" s="34">
        <f t="shared" si="8"/>
        <v>0.6</v>
      </c>
      <c r="O81" s="33">
        <f t="shared" si="6"/>
        <v>2795136</v>
      </c>
      <c r="P81" s="102">
        <f t="shared" si="7"/>
        <v>0</v>
      </c>
      <c r="Q81" s="33">
        <f t="shared" si="7"/>
        <v>0</v>
      </c>
      <c r="R81" s="219"/>
      <c r="T81" s="219"/>
      <c r="U81" s="219"/>
      <c r="V81" s="219"/>
      <c r="W81" s="219"/>
      <c r="X81" s="219">
        <v>0.6</v>
      </c>
      <c r="Y81" s="219"/>
      <c r="Z81" s="220">
        <v>0.6</v>
      </c>
      <c r="AA81" s="32"/>
    </row>
    <row r="82" spans="2:27" ht="23.25" hidden="1" x14ac:dyDescent="0.25">
      <c r="B82" s="28">
        <v>2</v>
      </c>
      <c r="C82" s="29" t="s">
        <v>74</v>
      </c>
      <c r="D82" s="30" t="s">
        <v>75</v>
      </c>
      <c r="E82" s="31" t="s">
        <v>79</v>
      </c>
      <c r="F82" s="30" t="s">
        <v>80</v>
      </c>
      <c r="G82" s="32" t="s">
        <v>78</v>
      </c>
      <c r="H82" s="35">
        <v>35836</v>
      </c>
      <c r="I82" s="35">
        <v>36994</v>
      </c>
      <c r="J82" s="32">
        <v>2024</v>
      </c>
      <c r="K82" s="33" t="s">
        <v>188</v>
      </c>
      <c r="L82" s="34">
        <f>Mensualización!BJ14</f>
        <v>1359</v>
      </c>
      <c r="M82" s="80">
        <f t="shared" si="5"/>
        <v>48701124</v>
      </c>
      <c r="N82" s="34">
        <f t="shared" si="8"/>
        <v>1359</v>
      </c>
      <c r="O82" s="33">
        <f t="shared" si="6"/>
        <v>48701124</v>
      </c>
      <c r="P82" s="102">
        <f t="shared" si="7"/>
        <v>0</v>
      </c>
      <c r="Q82" s="33">
        <f t="shared" si="7"/>
        <v>0</v>
      </c>
      <c r="R82" s="219">
        <v>88</v>
      </c>
      <c r="S82" s="219">
        <v>623</v>
      </c>
      <c r="T82" s="219">
        <v>37</v>
      </c>
      <c r="U82" s="219">
        <v>13</v>
      </c>
      <c r="V82" s="219">
        <v>18</v>
      </c>
      <c r="W82" s="219">
        <v>580</v>
      </c>
      <c r="X82" s="219">
        <v>1359</v>
      </c>
      <c r="Y82" s="219"/>
      <c r="Z82" s="220">
        <v>1359</v>
      </c>
      <c r="AA82" s="32"/>
    </row>
    <row r="83" spans="2:27" ht="23.25" hidden="1" x14ac:dyDescent="0.25">
      <c r="B83" s="28">
        <v>3</v>
      </c>
      <c r="C83" s="29" t="s">
        <v>74</v>
      </c>
      <c r="D83" s="30" t="s">
        <v>75</v>
      </c>
      <c r="E83" s="31" t="s">
        <v>81</v>
      </c>
      <c r="F83" s="30" t="s">
        <v>80</v>
      </c>
      <c r="G83" s="32" t="s">
        <v>78</v>
      </c>
      <c r="H83" s="35">
        <v>44795</v>
      </c>
      <c r="I83" s="35">
        <v>46242</v>
      </c>
      <c r="J83" s="32">
        <v>2024</v>
      </c>
      <c r="K83" s="33" t="s">
        <v>188</v>
      </c>
      <c r="L83" s="34">
        <f>Mensualización!BJ15</f>
        <v>0</v>
      </c>
      <c r="M83" s="80">
        <f t="shared" si="5"/>
        <v>0</v>
      </c>
      <c r="N83" s="34">
        <f t="shared" si="8"/>
        <v>0</v>
      </c>
      <c r="O83" s="33">
        <f t="shared" si="6"/>
        <v>0</v>
      </c>
      <c r="P83" s="102">
        <f t="shared" si="7"/>
        <v>0</v>
      </c>
      <c r="Q83" s="33">
        <f t="shared" si="7"/>
        <v>0</v>
      </c>
      <c r="R83" s="219"/>
      <c r="S83" s="219"/>
      <c r="T83" s="219"/>
      <c r="U83" s="219"/>
      <c r="V83" s="219"/>
      <c r="W83" s="219"/>
      <c r="X83" s="219">
        <v>0</v>
      </c>
      <c r="Y83" s="219"/>
      <c r="Z83" s="220">
        <v>0</v>
      </c>
      <c r="AA83" s="32"/>
    </row>
    <row r="84" spans="2:27" ht="23.25" hidden="1" x14ac:dyDescent="0.25">
      <c r="B84" s="28">
        <v>4</v>
      </c>
      <c r="C84" s="29" t="s">
        <v>74</v>
      </c>
      <c r="D84" s="30" t="s">
        <v>75</v>
      </c>
      <c r="E84" s="31" t="s">
        <v>82</v>
      </c>
      <c r="F84" s="30" t="s">
        <v>83</v>
      </c>
      <c r="G84" s="32" t="s">
        <v>78</v>
      </c>
      <c r="H84" s="35">
        <v>58232</v>
      </c>
      <c r="I84" s="35">
        <v>60112</v>
      </c>
      <c r="J84" s="32">
        <v>2024</v>
      </c>
      <c r="K84" s="33" t="s">
        <v>188</v>
      </c>
      <c r="L84" s="34">
        <f>Mensualización!BJ16</f>
        <v>111</v>
      </c>
      <c r="M84" s="80">
        <f t="shared" si="5"/>
        <v>6463752</v>
      </c>
      <c r="N84" s="34">
        <f t="shared" si="8"/>
        <v>111</v>
      </c>
      <c r="O84" s="33">
        <f t="shared" si="6"/>
        <v>6463752</v>
      </c>
      <c r="P84" s="102">
        <f t="shared" si="7"/>
        <v>0</v>
      </c>
      <c r="Q84" s="33">
        <f t="shared" si="7"/>
        <v>0</v>
      </c>
      <c r="R84" s="219">
        <v>20</v>
      </c>
      <c r="S84" s="219">
        <v>54</v>
      </c>
      <c r="T84" s="219">
        <v>6</v>
      </c>
      <c r="U84" s="219">
        <v>5</v>
      </c>
      <c r="V84" s="219">
        <v>1</v>
      </c>
      <c r="W84" s="219">
        <v>25</v>
      </c>
      <c r="X84" s="219">
        <v>111</v>
      </c>
      <c r="Y84" s="219"/>
      <c r="Z84" s="220">
        <v>111</v>
      </c>
      <c r="AA84" s="32"/>
    </row>
    <row r="85" spans="2:27" ht="23.25" hidden="1" x14ac:dyDescent="0.25">
      <c r="B85" s="28">
        <v>5</v>
      </c>
      <c r="C85" s="29" t="s">
        <v>74</v>
      </c>
      <c r="D85" s="30" t="s">
        <v>75</v>
      </c>
      <c r="E85" s="31" t="s">
        <v>84</v>
      </c>
      <c r="F85" s="30" t="s">
        <v>83</v>
      </c>
      <c r="G85" s="32" t="s">
        <v>78</v>
      </c>
      <c r="H85" s="35">
        <v>58232</v>
      </c>
      <c r="I85" s="35">
        <v>60112</v>
      </c>
      <c r="J85" s="32">
        <v>2024</v>
      </c>
      <c r="K85" s="33" t="s">
        <v>188</v>
      </c>
      <c r="L85" s="34">
        <f>Mensualización!BJ17</f>
        <v>282</v>
      </c>
      <c r="M85" s="80">
        <f t="shared" si="5"/>
        <v>16421424</v>
      </c>
      <c r="N85" s="34">
        <f t="shared" si="8"/>
        <v>282</v>
      </c>
      <c r="O85" s="33">
        <f t="shared" si="6"/>
        <v>16421424</v>
      </c>
      <c r="P85" s="102">
        <f t="shared" si="7"/>
        <v>0</v>
      </c>
      <c r="Q85" s="33">
        <f t="shared" si="7"/>
        <v>0</v>
      </c>
      <c r="R85" s="219">
        <v>17</v>
      </c>
      <c r="S85" s="219">
        <v>155</v>
      </c>
      <c r="T85" s="219">
        <v>6</v>
      </c>
      <c r="U85" s="219">
        <v>3</v>
      </c>
      <c r="V85" s="219">
        <v>2</v>
      </c>
      <c r="W85" s="219">
        <v>99</v>
      </c>
      <c r="X85" s="219">
        <v>282</v>
      </c>
      <c r="Y85" s="219"/>
      <c r="Z85" s="220">
        <v>282</v>
      </c>
      <c r="AA85" s="32"/>
    </row>
    <row r="86" spans="2:27" ht="23.25" hidden="1" x14ac:dyDescent="0.25">
      <c r="B86" s="28">
        <v>6</v>
      </c>
      <c r="C86" s="29" t="s">
        <v>74</v>
      </c>
      <c r="D86" s="30" t="s">
        <v>75</v>
      </c>
      <c r="E86" s="31" t="s">
        <v>85</v>
      </c>
      <c r="F86" s="30" t="s">
        <v>83</v>
      </c>
      <c r="G86" s="32" t="s">
        <v>78</v>
      </c>
      <c r="H86" s="35">
        <v>95185</v>
      </c>
      <c r="I86" s="35">
        <v>98260</v>
      </c>
      <c r="J86" s="32">
        <v>2024</v>
      </c>
      <c r="K86" s="33" t="s">
        <v>188</v>
      </c>
      <c r="L86" s="34">
        <f>Mensualización!BJ18</f>
        <v>27</v>
      </c>
      <c r="M86" s="80">
        <f t="shared" si="5"/>
        <v>2569995</v>
      </c>
      <c r="N86" s="34">
        <f t="shared" si="8"/>
        <v>27</v>
      </c>
      <c r="O86" s="33">
        <f t="shared" si="6"/>
        <v>2569995</v>
      </c>
      <c r="P86" s="102">
        <f t="shared" si="7"/>
        <v>0</v>
      </c>
      <c r="Q86" s="33">
        <f t="shared" si="7"/>
        <v>0</v>
      </c>
      <c r="R86" s="219">
        <v>1</v>
      </c>
      <c r="S86" s="219">
        <v>6</v>
      </c>
      <c r="T86" s="219">
        <v>0</v>
      </c>
      <c r="U86" s="219">
        <v>2</v>
      </c>
      <c r="V86" s="219">
        <v>0</v>
      </c>
      <c r="W86" s="219">
        <v>18</v>
      </c>
      <c r="X86" s="219">
        <v>27</v>
      </c>
      <c r="Y86" s="219"/>
      <c r="Z86" s="220">
        <v>27</v>
      </c>
      <c r="AA86" s="32"/>
    </row>
    <row r="87" spans="2:27" ht="23.25" hidden="1" x14ac:dyDescent="0.25">
      <c r="B87" s="28">
        <v>7</v>
      </c>
      <c r="C87" s="29" t="s">
        <v>74</v>
      </c>
      <c r="D87" s="30" t="s">
        <v>75</v>
      </c>
      <c r="E87" s="31" t="s">
        <v>86</v>
      </c>
      <c r="F87" s="30" t="s">
        <v>83</v>
      </c>
      <c r="G87" s="32" t="s">
        <v>78</v>
      </c>
      <c r="H87" s="35">
        <v>58232</v>
      </c>
      <c r="I87" s="35">
        <v>60112</v>
      </c>
      <c r="J87" s="32">
        <v>2024</v>
      </c>
      <c r="K87" s="33" t="s">
        <v>188</v>
      </c>
      <c r="L87" s="34">
        <f>Mensualización!BJ19</f>
        <v>21</v>
      </c>
      <c r="M87" s="80">
        <f t="shared" si="5"/>
        <v>1222872</v>
      </c>
      <c r="N87" s="34">
        <f t="shared" si="8"/>
        <v>21</v>
      </c>
      <c r="O87" s="33">
        <f t="shared" si="6"/>
        <v>1222872</v>
      </c>
      <c r="P87" s="102">
        <f t="shared" si="7"/>
        <v>0</v>
      </c>
      <c r="Q87" s="33">
        <f t="shared" si="7"/>
        <v>0</v>
      </c>
      <c r="R87" s="219">
        <v>0</v>
      </c>
      <c r="S87" s="219">
        <v>4</v>
      </c>
      <c r="T87" s="219">
        <v>0</v>
      </c>
      <c r="U87" s="219">
        <v>1</v>
      </c>
      <c r="V87" s="219">
        <v>0</v>
      </c>
      <c r="W87" s="219">
        <v>16</v>
      </c>
      <c r="X87" s="219">
        <v>21</v>
      </c>
      <c r="Y87" s="219"/>
      <c r="Z87" s="220">
        <v>21</v>
      </c>
      <c r="AA87" s="32"/>
    </row>
    <row r="88" spans="2:27" ht="25.5" hidden="1" x14ac:dyDescent="0.25">
      <c r="B88" s="28">
        <v>8</v>
      </c>
      <c r="C88" s="29" t="s">
        <v>74</v>
      </c>
      <c r="D88" s="30" t="s">
        <v>75</v>
      </c>
      <c r="E88" s="31" t="s">
        <v>87</v>
      </c>
      <c r="F88" s="30" t="s">
        <v>83</v>
      </c>
      <c r="G88" s="32" t="s">
        <v>78</v>
      </c>
      <c r="H88" s="35">
        <v>58232</v>
      </c>
      <c r="I88" s="35">
        <v>60112</v>
      </c>
      <c r="J88" s="32">
        <v>2024</v>
      </c>
      <c r="K88" s="33" t="s">
        <v>188</v>
      </c>
      <c r="L88" s="34">
        <f>Mensualización!BJ20</f>
        <v>0</v>
      </c>
      <c r="M88" s="80">
        <f t="shared" si="5"/>
        <v>0</v>
      </c>
      <c r="N88" s="34">
        <f t="shared" si="8"/>
        <v>0</v>
      </c>
      <c r="O88" s="33">
        <f t="shared" si="6"/>
        <v>0</v>
      </c>
      <c r="P88" s="102">
        <f t="shared" si="7"/>
        <v>0</v>
      </c>
      <c r="Q88" s="33">
        <f t="shared" si="7"/>
        <v>0</v>
      </c>
      <c r="R88" s="219"/>
      <c r="S88" s="219"/>
      <c r="T88" s="219"/>
      <c r="U88" s="219"/>
      <c r="V88" s="219"/>
      <c r="W88" s="219"/>
      <c r="X88" s="219">
        <v>0</v>
      </c>
      <c r="Y88" s="219"/>
      <c r="Z88" s="220">
        <v>0</v>
      </c>
      <c r="AA88" s="32"/>
    </row>
    <row r="89" spans="2:27" ht="23.25" hidden="1" x14ac:dyDescent="0.25">
      <c r="B89" s="28">
        <v>9</v>
      </c>
      <c r="C89" s="29" t="s">
        <v>74</v>
      </c>
      <c r="D89" s="30" t="s">
        <v>75</v>
      </c>
      <c r="E89" s="31" t="s">
        <v>88</v>
      </c>
      <c r="F89" s="30" t="s">
        <v>83</v>
      </c>
      <c r="G89" s="32" t="s">
        <v>78</v>
      </c>
      <c r="H89" s="35">
        <v>22396</v>
      </c>
      <c r="I89" s="35">
        <v>23120</v>
      </c>
      <c r="J89" s="32">
        <v>2024</v>
      </c>
      <c r="K89" s="33" t="s">
        <v>188</v>
      </c>
      <c r="L89" s="34">
        <f>Mensualización!BJ21</f>
        <v>0</v>
      </c>
      <c r="M89" s="80">
        <f t="shared" si="5"/>
        <v>0</v>
      </c>
      <c r="N89" s="34">
        <f t="shared" si="8"/>
        <v>0</v>
      </c>
      <c r="O89" s="33">
        <f t="shared" si="6"/>
        <v>0</v>
      </c>
      <c r="P89" s="102">
        <f t="shared" si="7"/>
        <v>0</v>
      </c>
      <c r="Q89" s="33">
        <f t="shared" si="7"/>
        <v>0</v>
      </c>
      <c r="R89" s="219"/>
      <c r="S89" s="219"/>
      <c r="T89" s="219"/>
      <c r="U89" s="219"/>
      <c r="V89" s="219"/>
      <c r="W89" s="219"/>
      <c r="X89" s="219">
        <v>0</v>
      </c>
      <c r="Y89" s="219"/>
      <c r="Z89" s="220">
        <v>0</v>
      </c>
      <c r="AA89" s="32"/>
    </row>
    <row r="90" spans="2:27" ht="23.25" hidden="1" x14ac:dyDescent="0.25">
      <c r="B90" s="28">
        <v>10</v>
      </c>
      <c r="C90" s="29" t="s">
        <v>74</v>
      </c>
      <c r="D90" s="30" t="s">
        <v>75</v>
      </c>
      <c r="E90" s="31" t="s">
        <v>89</v>
      </c>
      <c r="F90" s="30" t="s">
        <v>83</v>
      </c>
      <c r="G90" s="32" t="s">
        <v>78</v>
      </c>
      <c r="H90" s="35">
        <v>58232</v>
      </c>
      <c r="I90" s="35">
        <v>60112</v>
      </c>
      <c r="J90" s="32">
        <v>2024</v>
      </c>
      <c r="K90" s="33" t="s">
        <v>188</v>
      </c>
      <c r="L90" s="34">
        <f>Mensualización!BJ22</f>
        <v>69</v>
      </c>
      <c r="M90" s="80">
        <f t="shared" si="5"/>
        <v>4018008</v>
      </c>
      <c r="N90" s="34">
        <f t="shared" si="8"/>
        <v>69</v>
      </c>
      <c r="O90" s="33">
        <f t="shared" si="6"/>
        <v>4018008</v>
      </c>
      <c r="P90" s="102">
        <f t="shared" si="7"/>
        <v>0</v>
      </c>
      <c r="Q90" s="33">
        <f t="shared" si="7"/>
        <v>0</v>
      </c>
      <c r="R90" s="219">
        <v>3</v>
      </c>
      <c r="S90" s="219">
        <v>55</v>
      </c>
      <c r="T90" s="219">
        <v>0</v>
      </c>
      <c r="U90" s="219">
        <v>0</v>
      </c>
      <c r="V90" s="219">
        <v>0</v>
      </c>
      <c r="W90" s="219">
        <v>11</v>
      </c>
      <c r="X90" s="219">
        <v>69</v>
      </c>
      <c r="Y90" s="219"/>
      <c r="Z90" s="220">
        <v>69</v>
      </c>
      <c r="AA90" s="32"/>
    </row>
    <row r="91" spans="2:27" ht="23.25" hidden="1" x14ac:dyDescent="0.25">
      <c r="B91" s="28">
        <v>11</v>
      </c>
      <c r="C91" s="29" t="s">
        <v>74</v>
      </c>
      <c r="D91" s="30" t="s">
        <v>75</v>
      </c>
      <c r="E91" s="31" t="s">
        <v>90</v>
      </c>
      <c r="F91" s="30" t="s">
        <v>83</v>
      </c>
      <c r="G91" s="32" t="s">
        <v>78</v>
      </c>
      <c r="H91" s="35">
        <v>35836</v>
      </c>
      <c r="I91" s="35">
        <v>36994</v>
      </c>
      <c r="J91" s="32">
        <v>2024</v>
      </c>
      <c r="K91" s="33" t="s">
        <v>188</v>
      </c>
      <c r="L91" s="34">
        <f>Mensualización!BJ23</f>
        <v>39</v>
      </c>
      <c r="M91" s="80">
        <f t="shared" si="5"/>
        <v>1397604</v>
      </c>
      <c r="N91" s="34">
        <f t="shared" si="8"/>
        <v>39</v>
      </c>
      <c r="O91" s="33">
        <f t="shared" si="6"/>
        <v>1397604</v>
      </c>
      <c r="P91" s="102">
        <f t="shared" si="7"/>
        <v>0</v>
      </c>
      <c r="Q91" s="33">
        <f t="shared" si="7"/>
        <v>0</v>
      </c>
      <c r="R91" s="219">
        <v>0</v>
      </c>
      <c r="S91" s="219">
        <v>21</v>
      </c>
      <c r="T91" s="219">
        <v>0</v>
      </c>
      <c r="U91" s="219">
        <v>0</v>
      </c>
      <c r="V91" s="219">
        <v>0</v>
      </c>
      <c r="W91" s="219">
        <v>18</v>
      </c>
      <c r="X91" s="219">
        <v>39</v>
      </c>
      <c r="Y91" s="219"/>
      <c r="Z91" s="220">
        <v>39</v>
      </c>
      <c r="AA91" s="32"/>
    </row>
    <row r="92" spans="2:27" ht="23.25" hidden="1" x14ac:dyDescent="0.25">
      <c r="B92" s="28">
        <v>12</v>
      </c>
      <c r="C92" s="29" t="s">
        <v>74</v>
      </c>
      <c r="D92" s="30" t="s">
        <v>75</v>
      </c>
      <c r="E92" s="31" t="s">
        <v>91</v>
      </c>
      <c r="F92" s="30" t="s">
        <v>92</v>
      </c>
      <c r="G92" s="32" t="s">
        <v>78</v>
      </c>
      <c r="H92" s="35">
        <v>76673</v>
      </c>
      <c r="I92" s="35">
        <v>79149</v>
      </c>
      <c r="J92" s="32">
        <v>2024</v>
      </c>
      <c r="K92" s="33" t="s">
        <v>188</v>
      </c>
      <c r="L92" s="34">
        <f>Mensualización!BJ24</f>
        <v>99</v>
      </c>
      <c r="M92" s="80">
        <f t="shared" si="5"/>
        <v>7590627</v>
      </c>
      <c r="N92" s="34">
        <f t="shared" si="8"/>
        <v>99</v>
      </c>
      <c r="O92" s="33">
        <f t="shared" si="6"/>
        <v>7590627</v>
      </c>
      <c r="P92" s="102">
        <f t="shared" si="7"/>
        <v>0</v>
      </c>
      <c r="Q92" s="33">
        <f t="shared" si="7"/>
        <v>0</v>
      </c>
      <c r="R92" s="219">
        <v>23</v>
      </c>
      <c r="S92" s="219">
        <v>24</v>
      </c>
      <c r="T92" s="219">
        <v>24</v>
      </c>
      <c r="U92" s="219">
        <v>1</v>
      </c>
      <c r="V92" s="219">
        <v>1</v>
      </c>
      <c r="W92" s="219">
        <v>26</v>
      </c>
      <c r="X92" s="219">
        <v>99</v>
      </c>
      <c r="Y92" s="219"/>
      <c r="Z92" s="220">
        <v>99</v>
      </c>
      <c r="AA92" s="32"/>
    </row>
    <row r="93" spans="2:27" ht="23.25" hidden="1" x14ac:dyDescent="0.25">
      <c r="B93" s="28">
        <v>13</v>
      </c>
      <c r="C93" s="29" t="s">
        <v>74</v>
      </c>
      <c r="D93" s="30" t="s">
        <v>75</v>
      </c>
      <c r="E93" s="31" t="s">
        <v>93</v>
      </c>
      <c r="F93" s="30" t="s">
        <v>92</v>
      </c>
      <c r="G93" s="32" t="s">
        <v>78</v>
      </c>
      <c r="H93" s="35">
        <v>102230</v>
      </c>
      <c r="I93" s="35">
        <v>105532</v>
      </c>
      <c r="J93" s="32">
        <v>2024</v>
      </c>
      <c r="K93" s="33" t="s">
        <v>188</v>
      </c>
      <c r="L93" s="34">
        <f>Mensualización!BJ25</f>
        <v>0</v>
      </c>
      <c r="M93" s="80">
        <f t="shared" si="5"/>
        <v>0</v>
      </c>
      <c r="N93" s="34">
        <f t="shared" si="8"/>
        <v>0</v>
      </c>
      <c r="O93" s="33">
        <f t="shared" si="6"/>
        <v>0</v>
      </c>
      <c r="P93" s="102">
        <f t="shared" si="7"/>
        <v>0</v>
      </c>
      <c r="Q93" s="33">
        <f t="shared" si="7"/>
        <v>0</v>
      </c>
      <c r="R93" s="219"/>
      <c r="S93" s="219"/>
      <c r="T93" s="219"/>
      <c r="U93" s="219"/>
      <c r="V93" s="219"/>
      <c r="W93" s="219"/>
      <c r="X93" s="219">
        <v>0</v>
      </c>
      <c r="Y93" s="219"/>
      <c r="Z93" s="220">
        <v>0</v>
      </c>
      <c r="AA93" s="32"/>
    </row>
    <row r="94" spans="2:27" ht="23.25" hidden="1" x14ac:dyDescent="0.25">
      <c r="B94" s="28">
        <v>14</v>
      </c>
      <c r="C94" s="29" t="s">
        <v>74</v>
      </c>
      <c r="D94" s="30" t="s">
        <v>75</v>
      </c>
      <c r="E94" s="31" t="s">
        <v>94</v>
      </c>
      <c r="F94" s="30" t="s">
        <v>92</v>
      </c>
      <c r="G94" s="32" t="s">
        <v>78</v>
      </c>
      <c r="H94" s="35">
        <v>43674</v>
      </c>
      <c r="I94" s="35">
        <v>45084</v>
      </c>
      <c r="J94" s="32">
        <v>2024</v>
      </c>
      <c r="K94" s="33" t="s">
        <v>188</v>
      </c>
      <c r="L94" s="34">
        <f>Mensualización!BJ26</f>
        <v>0</v>
      </c>
      <c r="M94" s="80">
        <f t="shared" si="5"/>
        <v>0</v>
      </c>
      <c r="N94" s="34">
        <f t="shared" si="8"/>
        <v>0</v>
      </c>
      <c r="O94" s="33">
        <f t="shared" si="6"/>
        <v>0</v>
      </c>
      <c r="P94" s="102">
        <f t="shared" si="7"/>
        <v>0</v>
      </c>
      <c r="Q94" s="33">
        <f t="shared" si="7"/>
        <v>0</v>
      </c>
      <c r="R94" s="219"/>
      <c r="S94" s="219"/>
      <c r="T94" s="219"/>
      <c r="U94" s="219"/>
      <c r="V94" s="219"/>
      <c r="W94" s="219"/>
      <c r="X94" s="219">
        <v>0</v>
      </c>
      <c r="Y94" s="219"/>
      <c r="Z94" s="220">
        <v>0</v>
      </c>
      <c r="AA94" s="32"/>
    </row>
    <row r="95" spans="2:27" ht="23.25" hidden="1" x14ac:dyDescent="0.25">
      <c r="B95" s="28">
        <v>15</v>
      </c>
      <c r="C95" s="29" t="s">
        <v>74</v>
      </c>
      <c r="D95" s="30" t="s">
        <v>75</v>
      </c>
      <c r="E95" s="31" t="s">
        <v>95</v>
      </c>
      <c r="F95" s="30" t="s">
        <v>92</v>
      </c>
      <c r="G95" s="32" t="s">
        <v>78</v>
      </c>
      <c r="H95" s="35">
        <v>14558</v>
      </c>
      <c r="I95" s="35">
        <v>15028</v>
      </c>
      <c r="J95" s="32">
        <v>2024</v>
      </c>
      <c r="K95" s="33" t="s">
        <v>188</v>
      </c>
      <c r="L95" s="34">
        <f>Mensualización!BJ27</f>
        <v>0</v>
      </c>
      <c r="M95" s="80">
        <f t="shared" si="5"/>
        <v>0</v>
      </c>
      <c r="N95" s="34">
        <f t="shared" si="8"/>
        <v>0</v>
      </c>
      <c r="O95" s="33">
        <f t="shared" si="6"/>
        <v>0</v>
      </c>
      <c r="P95" s="102">
        <f t="shared" si="7"/>
        <v>0</v>
      </c>
      <c r="Q95" s="33">
        <f t="shared" si="7"/>
        <v>0</v>
      </c>
      <c r="R95" s="219"/>
      <c r="S95" s="219"/>
      <c r="T95" s="219"/>
      <c r="U95" s="219"/>
      <c r="V95" s="219"/>
      <c r="W95" s="219"/>
      <c r="X95" s="219">
        <v>0</v>
      </c>
      <c r="Y95" s="219"/>
      <c r="Z95" s="220">
        <v>0</v>
      </c>
      <c r="AA95" s="32"/>
    </row>
    <row r="96" spans="2:27" ht="23.25" hidden="1" x14ac:dyDescent="0.25">
      <c r="B96" s="28">
        <v>16</v>
      </c>
      <c r="C96" s="29" t="s">
        <v>74</v>
      </c>
      <c r="D96" s="30" t="s">
        <v>75</v>
      </c>
      <c r="E96" s="31" t="s">
        <v>96</v>
      </c>
      <c r="F96" s="30" t="s">
        <v>92</v>
      </c>
      <c r="G96" s="32" t="s">
        <v>78</v>
      </c>
      <c r="H96" s="35">
        <v>58232</v>
      </c>
      <c r="I96" s="35">
        <v>60112</v>
      </c>
      <c r="J96" s="32">
        <v>2024</v>
      </c>
      <c r="K96" s="33" t="s">
        <v>188</v>
      </c>
      <c r="L96" s="34">
        <f>Mensualización!BJ28</f>
        <v>3</v>
      </c>
      <c r="M96" s="80">
        <f t="shared" si="5"/>
        <v>174696</v>
      </c>
      <c r="N96" s="34">
        <f t="shared" si="8"/>
        <v>3</v>
      </c>
      <c r="O96" s="33">
        <f t="shared" si="6"/>
        <v>174696</v>
      </c>
      <c r="P96" s="102">
        <f t="shared" si="7"/>
        <v>0</v>
      </c>
      <c r="Q96" s="33">
        <f t="shared" si="7"/>
        <v>0</v>
      </c>
      <c r="R96" s="219"/>
      <c r="S96" s="219"/>
      <c r="T96" s="219"/>
      <c r="U96" s="219"/>
      <c r="V96" s="219"/>
      <c r="W96" s="219">
        <v>3</v>
      </c>
      <c r="X96" s="219">
        <v>3</v>
      </c>
      <c r="Y96" s="219"/>
      <c r="Z96" s="220">
        <v>3</v>
      </c>
      <c r="AA96" s="32"/>
    </row>
    <row r="97" spans="2:27" ht="23.25" hidden="1" x14ac:dyDescent="0.25">
      <c r="B97" s="28">
        <v>17</v>
      </c>
      <c r="C97" s="29" t="s">
        <v>74</v>
      </c>
      <c r="D97" s="30" t="s">
        <v>75</v>
      </c>
      <c r="E97" s="31" t="s">
        <v>97</v>
      </c>
      <c r="F97" s="30" t="s">
        <v>92</v>
      </c>
      <c r="G97" s="32" t="s">
        <v>78</v>
      </c>
      <c r="H97" s="35">
        <v>43674</v>
      </c>
      <c r="I97" s="35">
        <v>45084</v>
      </c>
      <c r="J97" s="32">
        <v>2024</v>
      </c>
      <c r="K97" s="33" t="s">
        <v>188</v>
      </c>
      <c r="L97" s="34">
        <f>Mensualización!BJ29</f>
        <v>0</v>
      </c>
      <c r="M97" s="80">
        <f t="shared" si="5"/>
        <v>0</v>
      </c>
      <c r="N97" s="34">
        <f t="shared" si="8"/>
        <v>0</v>
      </c>
      <c r="O97" s="33">
        <f t="shared" si="6"/>
        <v>0</v>
      </c>
      <c r="P97" s="102">
        <f t="shared" si="7"/>
        <v>0</v>
      </c>
      <c r="Q97" s="33">
        <f t="shared" si="7"/>
        <v>0</v>
      </c>
      <c r="R97" s="219"/>
      <c r="S97" s="219"/>
      <c r="T97" s="219"/>
      <c r="U97" s="219"/>
      <c r="V97" s="219"/>
      <c r="W97" s="219"/>
      <c r="X97" s="219">
        <v>0</v>
      </c>
      <c r="Y97" s="219"/>
      <c r="Z97" s="220">
        <v>0</v>
      </c>
      <c r="AA97" s="32"/>
    </row>
    <row r="98" spans="2:27" ht="23.25" hidden="1" x14ac:dyDescent="0.25">
      <c r="B98" s="28">
        <v>18</v>
      </c>
      <c r="C98" s="29" t="s">
        <v>74</v>
      </c>
      <c r="D98" s="30" t="s">
        <v>75</v>
      </c>
      <c r="E98" s="31" t="s">
        <v>98</v>
      </c>
      <c r="F98" s="30" t="s">
        <v>92</v>
      </c>
      <c r="G98" s="32" t="s">
        <v>78</v>
      </c>
      <c r="H98" s="35">
        <v>143344</v>
      </c>
      <c r="I98" s="35">
        <v>147976</v>
      </c>
      <c r="J98" s="32">
        <v>2024</v>
      </c>
      <c r="K98" s="33" t="s">
        <v>188</v>
      </c>
      <c r="L98" s="34">
        <f>Mensualización!BJ30</f>
        <v>7</v>
      </c>
      <c r="M98" s="80">
        <f t="shared" si="5"/>
        <v>1003408</v>
      </c>
      <c r="N98" s="34">
        <f t="shared" si="8"/>
        <v>7</v>
      </c>
      <c r="O98" s="33">
        <f t="shared" si="6"/>
        <v>1003408</v>
      </c>
      <c r="P98" s="102">
        <f t="shared" si="7"/>
        <v>0</v>
      </c>
      <c r="Q98" s="33">
        <f t="shared" si="7"/>
        <v>0</v>
      </c>
      <c r="R98" s="219"/>
      <c r="S98" s="219">
        <v>3</v>
      </c>
      <c r="T98" s="219"/>
      <c r="U98" s="219"/>
      <c r="V98" s="219"/>
      <c r="W98" s="219">
        <v>4</v>
      </c>
      <c r="X98" s="219">
        <v>7</v>
      </c>
      <c r="Y98" s="219"/>
      <c r="Z98" s="220">
        <v>7</v>
      </c>
      <c r="AA98" s="32"/>
    </row>
    <row r="99" spans="2:27" ht="25.5" hidden="1" x14ac:dyDescent="0.25">
      <c r="B99" s="28">
        <v>19</v>
      </c>
      <c r="C99" s="29" t="s">
        <v>74</v>
      </c>
      <c r="D99" s="30" t="s">
        <v>75</v>
      </c>
      <c r="E99" s="31" t="s">
        <v>99</v>
      </c>
      <c r="F99" s="30" t="s">
        <v>77</v>
      </c>
      <c r="G99" s="32" t="s">
        <v>78</v>
      </c>
      <c r="H99" s="35">
        <v>2866880</v>
      </c>
      <c r="I99" s="35">
        <v>2959520</v>
      </c>
      <c r="J99" s="32">
        <v>2024</v>
      </c>
      <c r="K99" s="33" t="s">
        <v>188</v>
      </c>
      <c r="L99" s="34">
        <f>Mensualización!BJ31</f>
        <v>0.3</v>
      </c>
      <c r="M99" s="80">
        <f t="shared" si="5"/>
        <v>860064</v>
      </c>
      <c r="N99" s="34">
        <f t="shared" si="8"/>
        <v>0.3</v>
      </c>
      <c r="O99" s="33">
        <f t="shared" si="6"/>
        <v>860064</v>
      </c>
      <c r="P99" s="102">
        <f t="shared" si="7"/>
        <v>0</v>
      </c>
      <c r="Q99" s="33">
        <f t="shared" si="7"/>
        <v>0</v>
      </c>
      <c r="R99" s="219"/>
      <c r="S99" s="219"/>
      <c r="T99" s="219"/>
      <c r="U99" s="219"/>
      <c r="V99" s="219"/>
      <c r="W99" s="219"/>
      <c r="X99" s="219">
        <v>0.3</v>
      </c>
      <c r="Y99" s="219"/>
      <c r="Z99" s="220">
        <v>0.3</v>
      </c>
      <c r="AA99" s="32"/>
    </row>
    <row r="100" spans="2:27" ht="23.25" hidden="1" x14ac:dyDescent="0.25">
      <c r="B100" s="28">
        <v>20</v>
      </c>
      <c r="C100" s="29" t="s">
        <v>74</v>
      </c>
      <c r="D100" s="30" t="s">
        <v>75</v>
      </c>
      <c r="E100" s="31" t="s">
        <v>100</v>
      </c>
      <c r="F100" s="30" t="s">
        <v>83</v>
      </c>
      <c r="G100" s="32" t="s">
        <v>78</v>
      </c>
      <c r="H100" s="35">
        <v>218370</v>
      </c>
      <c r="I100" s="35">
        <v>225420</v>
      </c>
      <c r="J100" s="32">
        <v>2024</v>
      </c>
      <c r="K100" s="33" t="s">
        <v>188</v>
      </c>
      <c r="L100" s="34">
        <f>Mensualización!BJ32</f>
        <v>18.899999999999999</v>
      </c>
      <c r="M100" s="80">
        <f t="shared" si="5"/>
        <v>4127192.9999999995</v>
      </c>
      <c r="N100" s="34">
        <f t="shared" si="8"/>
        <v>18.899999999999999</v>
      </c>
      <c r="O100" s="33">
        <f t="shared" si="6"/>
        <v>4127192.9999999995</v>
      </c>
      <c r="P100" s="102">
        <f t="shared" si="7"/>
        <v>0</v>
      </c>
      <c r="Q100" s="33">
        <f t="shared" si="7"/>
        <v>0</v>
      </c>
      <c r="R100" s="219">
        <v>18.899999999999999</v>
      </c>
      <c r="S100" s="219"/>
      <c r="T100" s="219"/>
      <c r="U100" s="219"/>
      <c r="V100" s="219"/>
      <c r="W100" s="219"/>
      <c r="X100" s="219">
        <v>18.899999999999999</v>
      </c>
      <c r="Y100" s="219"/>
      <c r="Z100" s="220">
        <v>18.899999999999999</v>
      </c>
      <c r="AA100" s="32"/>
    </row>
    <row r="101" spans="2:27" ht="23.25" hidden="1" x14ac:dyDescent="0.25">
      <c r="B101" s="28">
        <v>21</v>
      </c>
      <c r="C101" s="29" t="s">
        <v>74</v>
      </c>
      <c r="D101" s="30" t="s">
        <v>75</v>
      </c>
      <c r="E101" s="31" t="s">
        <v>101</v>
      </c>
      <c r="F101" s="30" t="s">
        <v>92</v>
      </c>
      <c r="G101" s="32" t="s">
        <v>78</v>
      </c>
      <c r="H101" s="35">
        <v>153345</v>
      </c>
      <c r="I101" s="35">
        <v>158298</v>
      </c>
      <c r="J101" s="32">
        <v>2024</v>
      </c>
      <c r="K101" s="33" t="s">
        <v>188</v>
      </c>
      <c r="L101" s="34">
        <f>Mensualización!BJ33</f>
        <v>0</v>
      </c>
      <c r="M101" s="80">
        <f t="shared" si="5"/>
        <v>0</v>
      </c>
      <c r="N101" s="34">
        <f t="shared" si="8"/>
        <v>0</v>
      </c>
      <c r="O101" s="33">
        <f t="shared" si="6"/>
        <v>0</v>
      </c>
      <c r="P101" s="102">
        <f t="shared" si="7"/>
        <v>0</v>
      </c>
      <c r="Q101" s="33">
        <f t="shared" si="7"/>
        <v>0</v>
      </c>
      <c r="R101" s="219"/>
      <c r="S101" s="219"/>
      <c r="T101" s="219"/>
      <c r="U101" s="219"/>
      <c r="V101" s="219"/>
      <c r="W101" s="219"/>
      <c r="X101" s="219">
        <v>0</v>
      </c>
      <c r="Y101" s="219"/>
      <c r="Z101" s="220">
        <v>0</v>
      </c>
      <c r="AA101" s="32"/>
    </row>
    <row r="102" spans="2:27" ht="23.25" hidden="1" x14ac:dyDescent="0.25">
      <c r="B102" s="28">
        <v>22</v>
      </c>
      <c r="C102" s="29" t="s">
        <v>74</v>
      </c>
      <c r="D102" s="30" t="s">
        <v>75</v>
      </c>
      <c r="E102" s="31" t="s">
        <v>102</v>
      </c>
      <c r="F102" s="30" t="s">
        <v>92</v>
      </c>
      <c r="G102" s="32" t="s">
        <v>78</v>
      </c>
      <c r="H102" s="35">
        <v>262044</v>
      </c>
      <c r="I102" s="35">
        <v>270504</v>
      </c>
      <c r="J102" s="32">
        <v>2024</v>
      </c>
      <c r="K102" s="33" t="s">
        <v>188</v>
      </c>
      <c r="L102" s="34">
        <f>Mensualización!BJ34</f>
        <v>0</v>
      </c>
      <c r="M102" s="80">
        <f t="shared" si="5"/>
        <v>0</v>
      </c>
      <c r="N102" s="34">
        <f t="shared" si="8"/>
        <v>0</v>
      </c>
      <c r="O102" s="33">
        <f t="shared" si="6"/>
        <v>0</v>
      </c>
      <c r="P102" s="102">
        <f t="shared" si="7"/>
        <v>0</v>
      </c>
      <c r="Q102" s="33">
        <f t="shared" si="7"/>
        <v>0</v>
      </c>
      <c r="R102" s="219"/>
      <c r="S102" s="219"/>
      <c r="T102" s="219"/>
      <c r="U102" s="219"/>
      <c r="V102" s="219"/>
      <c r="W102" s="219"/>
      <c r="X102" s="219">
        <v>0</v>
      </c>
      <c r="Y102" s="219"/>
      <c r="Z102" s="220">
        <v>0</v>
      </c>
      <c r="AA102" s="32"/>
    </row>
    <row r="103" spans="2:27" ht="23.25" hidden="1" x14ac:dyDescent="0.25">
      <c r="B103" s="28">
        <v>23</v>
      </c>
      <c r="C103" s="29" t="s">
        <v>74</v>
      </c>
      <c r="D103" s="30" t="s">
        <v>75</v>
      </c>
      <c r="E103" s="31" t="s">
        <v>103</v>
      </c>
      <c r="F103" s="30" t="s">
        <v>92</v>
      </c>
      <c r="G103" s="32" t="s">
        <v>78</v>
      </c>
      <c r="H103" s="35">
        <v>114222</v>
      </c>
      <c r="I103" s="35">
        <v>117912</v>
      </c>
      <c r="J103" s="32">
        <v>2024</v>
      </c>
      <c r="K103" s="33" t="s">
        <v>188</v>
      </c>
      <c r="L103" s="34">
        <f>Mensualización!BJ35</f>
        <v>0</v>
      </c>
      <c r="M103" s="80">
        <f t="shared" si="5"/>
        <v>0</v>
      </c>
      <c r="N103" s="34">
        <f t="shared" si="8"/>
        <v>0</v>
      </c>
      <c r="O103" s="33">
        <f t="shared" si="6"/>
        <v>0</v>
      </c>
      <c r="P103" s="102">
        <f t="shared" si="7"/>
        <v>0</v>
      </c>
      <c r="Q103" s="33">
        <f t="shared" si="7"/>
        <v>0</v>
      </c>
      <c r="R103" s="219"/>
      <c r="S103" s="219"/>
      <c r="T103" s="219"/>
      <c r="U103" s="219"/>
      <c r="V103" s="219"/>
      <c r="W103" s="219"/>
      <c r="X103" s="219">
        <v>0</v>
      </c>
      <c r="Y103" s="219"/>
      <c r="Z103" s="220">
        <v>0</v>
      </c>
      <c r="AA103" s="32"/>
    </row>
    <row r="104" spans="2:27" ht="23.25" hidden="1" x14ac:dyDescent="0.25">
      <c r="B104" s="28">
        <v>24</v>
      </c>
      <c r="C104" s="29" t="s">
        <v>74</v>
      </c>
      <c r="D104" s="30" t="s">
        <v>75</v>
      </c>
      <c r="E104" s="31" t="s">
        <v>104</v>
      </c>
      <c r="F104" s="30" t="s">
        <v>92</v>
      </c>
      <c r="G104" s="32" t="s">
        <v>78</v>
      </c>
      <c r="H104" s="35">
        <v>87348</v>
      </c>
      <c r="I104" s="35">
        <v>90168</v>
      </c>
      <c r="J104" s="32">
        <v>2024</v>
      </c>
      <c r="K104" s="33" t="s">
        <v>188</v>
      </c>
      <c r="L104" s="34">
        <f>Mensualización!BJ36</f>
        <v>0</v>
      </c>
      <c r="M104" s="80">
        <f t="shared" si="5"/>
        <v>0</v>
      </c>
      <c r="N104" s="34">
        <f t="shared" si="8"/>
        <v>0</v>
      </c>
      <c r="O104" s="33">
        <f t="shared" si="6"/>
        <v>0</v>
      </c>
      <c r="P104" s="102">
        <f t="shared" si="7"/>
        <v>0</v>
      </c>
      <c r="Q104" s="33">
        <f t="shared" si="7"/>
        <v>0</v>
      </c>
      <c r="R104" s="219"/>
      <c r="S104" s="219"/>
      <c r="T104" s="219"/>
      <c r="U104" s="219"/>
      <c r="V104" s="219"/>
      <c r="W104" s="219"/>
      <c r="X104" s="219">
        <v>0</v>
      </c>
      <c r="Y104" s="219"/>
      <c r="Z104" s="220">
        <v>0</v>
      </c>
      <c r="AA104" s="32"/>
    </row>
    <row r="105" spans="2:27" ht="23.25" hidden="1" x14ac:dyDescent="0.25">
      <c r="B105" s="28">
        <v>25</v>
      </c>
      <c r="C105" s="29" t="s">
        <v>74</v>
      </c>
      <c r="D105" s="30" t="s">
        <v>75</v>
      </c>
      <c r="E105" s="31" t="s">
        <v>105</v>
      </c>
      <c r="F105" s="30" t="s">
        <v>92</v>
      </c>
      <c r="G105" s="32" t="s">
        <v>78</v>
      </c>
      <c r="H105" s="35">
        <v>87348</v>
      </c>
      <c r="I105" s="35">
        <v>90168</v>
      </c>
      <c r="J105" s="32">
        <v>2024</v>
      </c>
      <c r="K105" s="33" t="s">
        <v>188</v>
      </c>
      <c r="L105" s="34">
        <f>Mensualización!BJ37</f>
        <v>0</v>
      </c>
      <c r="M105" s="80">
        <f t="shared" si="5"/>
        <v>0</v>
      </c>
      <c r="N105" s="34">
        <f t="shared" si="8"/>
        <v>0</v>
      </c>
      <c r="O105" s="33">
        <f t="shared" si="6"/>
        <v>0</v>
      </c>
      <c r="P105" s="102">
        <f t="shared" si="7"/>
        <v>0</v>
      </c>
      <c r="Q105" s="33">
        <f t="shared" si="7"/>
        <v>0</v>
      </c>
      <c r="R105" s="219"/>
      <c r="S105" s="219"/>
      <c r="T105" s="219"/>
      <c r="U105" s="219"/>
      <c r="V105" s="219"/>
      <c r="W105" s="219"/>
      <c r="X105" s="219">
        <v>0</v>
      </c>
      <c r="Y105" s="219"/>
      <c r="Z105" s="220">
        <v>0</v>
      </c>
      <c r="AA105" s="32"/>
    </row>
    <row r="106" spans="2:27" ht="23.25" hidden="1" x14ac:dyDescent="0.25">
      <c r="B106" s="28">
        <v>26</v>
      </c>
      <c r="C106" s="29" t="s">
        <v>74</v>
      </c>
      <c r="D106" s="30" t="s">
        <v>75</v>
      </c>
      <c r="E106" s="31" t="s">
        <v>106</v>
      </c>
      <c r="F106" s="30" t="s">
        <v>92</v>
      </c>
      <c r="G106" s="32" t="s">
        <v>78</v>
      </c>
      <c r="H106" s="35">
        <v>87348</v>
      </c>
      <c r="I106" s="35">
        <v>90168</v>
      </c>
      <c r="J106" s="32">
        <v>2024</v>
      </c>
      <c r="K106" s="33" t="s">
        <v>188</v>
      </c>
      <c r="L106" s="34">
        <f>Mensualización!BJ38</f>
        <v>0</v>
      </c>
      <c r="M106" s="80">
        <f t="shared" si="5"/>
        <v>0</v>
      </c>
      <c r="N106" s="34">
        <f t="shared" si="8"/>
        <v>0</v>
      </c>
      <c r="O106" s="33">
        <f t="shared" si="6"/>
        <v>0</v>
      </c>
      <c r="P106" s="102">
        <f t="shared" si="7"/>
        <v>0</v>
      </c>
      <c r="Q106" s="33">
        <f t="shared" si="7"/>
        <v>0</v>
      </c>
      <c r="R106" s="219"/>
      <c r="S106" s="219"/>
      <c r="T106" s="219"/>
      <c r="U106" s="219"/>
      <c r="V106" s="219"/>
      <c r="W106" s="219"/>
      <c r="X106" s="219">
        <v>0</v>
      </c>
      <c r="Y106" s="219"/>
      <c r="Z106" s="220">
        <v>0</v>
      </c>
      <c r="AA106" s="32"/>
    </row>
    <row r="107" spans="2:27" ht="23.25" hidden="1" x14ac:dyDescent="0.25">
      <c r="B107" s="28">
        <v>27</v>
      </c>
      <c r="C107" s="29" t="s">
        <v>74</v>
      </c>
      <c r="D107" s="30" t="s">
        <v>75</v>
      </c>
      <c r="E107" s="31" t="s">
        <v>107</v>
      </c>
      <c r="F107" s="30" t="s">
        <v>92</v>
      </c>
      <c r="G107" s="32" t="s">
        <v>78</v>
      </c>
      <c r="H107" s="35">
        <v>87348</v>
      </c>
      <c r="I107" s="35">
        <v>90168</v>
      </c>
      <c r="J107" s="32">
        <v>2024</v>
      </c>
      <c r="K107" s="33" t="s">
        <v>188</v>
      </c>
      <c r="L107" s="34">
        <f>Mensualización!BJ39</f>
        <v>2</v>
      </c>
      <c r="M107" s="80">
        <f t="shared" si="5"/>
        <v>174696</v>
      </c>
      <c r="N107" s="34">
        <f t="shared" si="8"/>
        <v>2</v>
      </c>
      <c r="O107" s="33">
        <f t="shared" si="6"/>
        <v>174696</v>
      </c>
      <c r="P107" s="102">
        <f t="shared" si="7"/>
        <v>0</v>
      </c>
      <c r="Q107" s="33">
        <f t="shared" si="7"/>
        <v>0</v>
      </c>
      <c r="R107" s="219"/>
      <c r="S107" s="219">
        <v>2</v>
      </c>
      <c r="T107" s="219"/>
      <c r="U107" s="219"/>
      <c r="V107" s="219"/>
      <c r="W107" s="219"/>
      <c r="X107" s="219">
        <v>2</v>
      </c>
      <c r="Y107" s="219"/>
      <c r="Z107" s="220">
        <v>2</v>
      </c>
      <c r="AA107" s="32"/>
    </row>
    <row r="108" spans="2:27" ht="23.25" hidden="1" x14ac:dyDescent="0.25">
      <c r="B108" s="28">
        <v>28</v>
      </c>
      <c r="C108" s="29" t="s">
        <v>74</v>
      </c>
      <c r="D108" s="30" t="s">
        <v>75</v>
      </c>
      <c r="E108" s="31" t="s">
        <v>108</v>
      </c>
      <c r="F108" s="30" t="s">
        <v>92</v>
      </c>
      <c r="G108" s="32" t="s">
        <v>78</v>
      </c>
      <c r="H108" s="35">
        <v>53754</v>
      </c>
      <c r="I108" s="35">
        <v>55491</v>
      </c>
      <c r="J108" s="32">
        <v>2024</v>
      </c>
      <c r="K108" s="33" t="s">
        <v>188</v>
      </c>
      <c r="L108" s="34">
        <f>Mensualización!BJ40</f>
        <v>0</v>
      </c>
      <c r="M108" s="80">
        <f t="shared" si="5"/>
        <v>0</v>
      </c>
      <c r="N108" s="34">
        <f t="shared" si="8"/>
        <v>0</v>
      </c>
      <c r="O108" s="33">
        <f t="shared" si="6"/>
        <v>0</v>
      </c>
      <c r="P108" s="102">
        <f t="shared" si="7"/>
        <v>0</v>
      </c>
      <c r="Q108" s="33">
        <f t="shared" si="7"/>
        <v>0</v>
      </c>
      <c r="R108" s="219"/>
      <c r="S108" s="219"/>
      <c r="T108" s="219"/>
      <c r="U108" s="219"/>
      <c r="V108" s="219"/>
      <c r="W108" s="219"/>
      <c r="X108" s="219">
        <v>0</v>
      </c>
      <c r="Y108" s="219"/>
      <c r="Z108" s="220">
        <v>0</v>
      </c>
      <c r="AA108" s="32"/>
    </row>
    <row r="109" spans="2:27" ht="23.25" hidden="1" x14ac:dyDescent="0.25">
      <c r="B109" s="28">
        <v>29</v>
      </c>
      <c r="C109" s="29" t="s">
        <v>74</v>
      </c>
      <c r="D109" s="30" t="s">
        <v>75</v>
      </c>
      <c r="E109" s="31" t="s">
        <v>109</v>
      </c>
      <c r="F109" s="30" t="s">
        <v>92</v>
      </c>
      <c r="G109" s="32" t="s">
        <v>78</v>
      </c>
      <c r="H109" s="35">
        <v>33594</v>
      </c>
      <c r="I109" s="35">
        <v>34680</v>
      </c>
      <c r="J109" s="32">
        <v>2024</v>
      </c>
      <c r="K109" s="33" t="s">
        <v>188</v>
      </c>
      <c r="L109" s="34">
        <f>Mensualización!BJ41</f>
        <v>0</v>
      </c>
      <c r="M109" s="80">
        <f t="shared" si="5"/>
        <v>0</v>
      </c>
      <c r="N109" s="34">
        <f t="shared" si="8"/>
        <v>0</v>
      </c>
      <c r="O109" s="33">
        <f t="shared" si="6"/>
        <v>0</v>
      </c>
      <c r="P109" s="102">
        <f t="shared" si="7"/>
        <v>0</v>
      </c>
      <c r="Q109" s="33">
        <f t="shared" si="7"/>
        <v>0</v>
      </c>
      <c r="R109" s="219"/>
      <c r="S109" s="219"/>
      <c r="T109" s="219"/>
      <c r="U109" s="219"/>
      <c r="V109" s="219"/>
      <c r="W109" s="219"/>
      <c r="X109" s="219">
        <v>0</v>
      </c>
      <c r="Y109" s="219"/>
      <c r="Z109" s="220">
        <v>0</v>
      </c>
      <c r="AA109" s="32"/>
    </row>
    <row r="110" spans="2:27" ht="23.25" hidden="1" x14ac:dyDescent="0.25">
      <c r="B110" s="28">
        <v>30</v>
      </c>
      <c r="C110" s="29" t="s">
        <v>74</v>
      </c>
      <c r="D110" s="30" t="s">
        <v>75</v>
      </c>
      <c r="E110" s="31" t="s">
        <v>110</v>
      </c>
      <c r="F110" s="30" t="s">
        <v>92</v>
      </c>
      <c r="G110" s="32" t="s">
        <v>78</v>
      </c>
      <c r="H110" s="35">
        <v>153345</v>
      </c>
      <c r="I110" s="35">
        <v>158298</v>
      </c>
      <c r="J110" s="32">
        <v>2024</v>
      </c>
      <c r="K110" s="33" t="s">
        <v>188</v>
      </c>
      <c r="L110" s="34">
        <f>Mensualización!BJ42</f>
        <v>0</v>
      </c>
      <c r="M110" s="80">
        <f t="shared" si="5"/>
        <v>0</v>
      </c>
      <c r="N110" s="34">
        <f t="shared" si="8"/>
        <v>0</v>
      </c>
      <c r="O110" s="33">
        <f t="shared" si="6"/>
        <v>0</v>
      </c>
      <c r="P110" s="102">
        <f t="shared" si="7"/>
        <v>0</v>
      </c>
      <c r="Q110" s="33">
        <f t="shared" si="7"/>
        <v>0</v>
      </c>
      <c r="R110" s="219"/>
      <c r="S110" s="219"/>
      <c r="T110" s="219"/>
      <c r="U110" s="219"/>
      <c r="V110" s="219"/>
      <c r="W110" s="219"/>
      <c r="X110" s="219">
        <v>0</v>
      </c>
      <c r="Y110" s="219"/>
      <c r="Z110" s="220">
        <v>0</v>
      </c>
      <c r="AA110" s="32"/>
    </row>
    <row r="111" spans="2:27" ht="38.25" hidden="1" x14ac:dyDescent="0.25">
      <c r="B111" s="28">
        <v>31</v>
      </c>
      <c r="C111" s="29" t="s">
        <v>74</v>
      </c>
      <c r="D111" s="30" t="s">
        <v>75</v>
      </c>
      <c r="E111" s="31" t="s">
        <v>111</v>
      </c>
      <c r="F111" s="30" t="s">
        <v>112</v>
      </c>
      <c r="G111" s="32" t="s">
        <v>78</v>
      </c>
      <c r="H111" s="35">
        <v>262044</v>
      </c>
      <c r="I111" s="35">
        <v>270507</v>
      </c>
      <c r="J111" s="32">
        <v>2024</v>
      </c>
      <c r="K111" s="33" t="s">
        <v>188</v>
      </c>
      <c r="L111" s="34">
        <f>Mensualización!BJ43</f>
        <v>8.6</v>
      </c>
      <c r="M111" s="80">
        <f t="shared" si="5"/>
        <v>2253578.4</v>
      </c>
      <c r="N111" s="34">
        <f t="shared" si="8"/>
        <v>8.6</v>
      </c>
      <c r="O111" s="33">
        <f t="shared" si="6"/>
        <v>2253578.4</v>
      </c>
      <c r="P111" s="102">
        <f t="shared" si="7"/>
        <v>0</v>
      </c>
      <c r="Q111" s="33">
        <f t="shared" si="7"/>
        <v>0</v>
      </c>
      <c r="R111" s="219">
        <v>2</v>
      </c>
      <c r="S111" s="219"/>
      <c r="T111" s="219">
        <v>1</v>
      </c>
      <c r="U111" s="219"/>
      <c r="V111" s="219">
        <v>0.8</v>
      </c>
      <c r="W111" s="219">
        <v>4.8</v>
      </c>
      <c r="X111" s="219">
        <v>8.6</v>
      </c>
      <c r="Y111" s="219"/>
      <c r="Z111" s="220">
        <v>8.6</v>
      </c>
      <c r="AA111" s="32"/>
    </row>
    <row r="112" spans="2:27" ht="25.5" hidden="1" x14ac:dyDescent="0.25">
      <c r="B112" s="28">
        <v>32</v>
      </c>
      <c r="C112" s="29" t="s">
        <v>74</v>
      </c>
      <c r="D112" s="30" t="s">
        <v>75</v>
      </c>
      <c r="E112" s="31" t="s">
        <v>113</v>
      </c>
      <c r="F112" s="30" t="s">
        <v>114</v>
      </c>
      <c r="G112" s="32" t="s">
        <v>78</v>
      </c>
      <c r="H112" s="35">
        <v>349392</v>
      </c>
      <c r="I112" s="35">
        <v>360676</v>
      </c>
      <c r="J112" s="32">
        <v>2024</v>
      </c>
      <c r="K112" s="33" t="s">
        <v>188</v>
      </c>
      <c r="L112" s="34">
        <f>Mensualización!BJ44</f>
        <v>0</v>
      </c>
      <c r="M112" s="80">
        <f t="shared" si="5"/>
        <v>0</v>
      </c>
      <c r="N112" s="34">
        <f t="shared" si="8"/>
        <v>0</v>
      </c>
      <c r="O112" s="33">
        <f t="shared" si="6"/>
        <v>0</v>
      </c>
      <c r="P112" s="102">
        <f t="shared" si="7"/>
        <v>0</v>
      </c>
      <c r="Q112" s="33">
        <f t="shared" si="7"/>
        <v>0</v>
      </c>
      <c r="R112" s="219"/>
      <c r="S112" s="219"/>
      <c r="T112" s="219"/>
      <c r="U112" s="219"/>
      <c r="V112" s="219"/>
      <c r="W112" s="219"/>
      <c r="X112" s="219">
        <v>0</v>
      </c>
      <c r="Y112" s="219"/>
      <c r="Z112" s="220">
        <v>0</v>
      </c>
      <c r="AA112" s="32"/>
    </row>
    <row r="113" spans="2:27" ht="25.5" hidden="1" x14ac:dyDescent="0.25">
      <c r="B113" s="28">
        <v>33</v>
      </c>
      <c r="C113" s="29" t="s">
        <v>74</v>
      </c>
      <c r="D113" s="30" t="s">
        <v>75</v>
      </c>
      <c r="E113" s="31" t="s">
        <v>115</v>
      </c>
      <c r="F113" s="30" t="s">
        <v>116</v>
      </c>
      <c r="G113" s="32" t="s">
        <v>78</v>
      </c>
      <c r="H113" s="35">
        <v>698784</v>
      </c>
      <c r="I113" s="35">
        <v>721352</v>
      </c>
      <c r="J113" s="32">
        <v>2024</v>
      </c>
      <c r="K113" s="33" t="s">
        <v>188</v>
      </c>
      <c r="L113" s="34">
        <f>Mensualización!BJ45</f>
        <v>1.8</v>
      </c>
      <c r="M113" s="80">
        <f t="shared" si="5"/>
        <v>1257811.2</v>
      </c>
      <c r="N113" s="34">
        <f t="shared" si="8"/>
        <v>1.8</v>
      </c>
      <c r="O113" s="33">
        <f t="shared" si="6"/>
        <v>1257811.2</v>
      </c>
      <c r="P113" s="102">
        <f t="shared" si="7"/>
        <v>0</v>
      </c>
      <c r="Q113" s="33">
        <f t="shared" si="7"/>
        <v>0</v>
      </c>
      <c r="R113" s="219"/>
      <c r="S113" s="219"/>
      <c r="T113" s="219"/>
      <c r="U113" s="219"/>
      <c r="V113" s="219"/>
      <c r="W113" s="219"/>
      <c r="X113" s="219">
        <v>1.8</v>
      </c>
      <c r="Y113" s="219"/>
      <c r="Z113" s="220">
        <v>1.8</v>
      </c>
      <c r="AA113" s="32"/>
    </row>
    <row r="114" spans="2:27" ht="25.5" hidden="1" x14ac:dyDescent="0.25">
      <c r="B114" s="28">
        <v>34</v>
      </c>
      <c r="C114" s="29" t="s">
        <v>74</v>
      </c>
      <c r="D114" s="30" t="s">
        <v>75</v>
      </c>
      <c r="E114" s="31" t="s">
        <v>117</v>
      </c>
      <c r="F114" s="30" t="s">
        <v>118</v>
      </c>
      <c r="G114" s="32" t="s">
        <v>119</v>
      </c>
      <c r="H114" s="35">
        <v>309078</v>
      </c>
      <c r="I114" s="35">
        <v>319059</v>
      </c>
      <c r="J114" s="32">
        <v>2024</v>
      </c>
      <c r="K114" s="33" t="s">
        <v>188</v>
      </c>
      <c r="L114" s="34">
        <f>Mensualización!BJ46</f>
        <v>0</v>
      </c>
      <c r="M114" s="80">
        <f t="shared" si="5"/>
        <v>0</v>
      </c>
      <c r="N114" s="34">
        <f t="shared" si="8"/>
        <v>0</v>
      </c>
      <c r="O114" s="33">
        <f t="shared" si="6"/>
        <v>0</v>
      </c>
      <c r="P114" s="102">
        <f t="shared" si="7"/>
        <v>0</v>
      </c>
      <c r="Q114" s="33">
        <f t="shared" si="7"/>
        <v>0</v>
      </c>
      <c r="R114" s="219"/>
      <c r="S114" s="219"/>
      <c r="T114" s="219"/>
      <c r="U114" s="219"/>
      <c r="V114" s="219"/>
      <c r="W114" s="219"/>
      <c r="X114" s="219">
        <v>0</v>
      </c>
      <c r="Y114" s="219"/>
      <c r="Z114" s="220">
        <v>0</v>
      </c>
      <c r="AA114" s="32"/>
    </row>
    <row r="115" spans="2:27" ht="25.5" hidden="1" x14ac:dyDescent="0.25">
      <c r="B115" s="28">
        <v>35</v>
      </c>
      <c r="C115" s="29" t="s">
        <v>74</v>
      </c>
      <c r="D115" s="30" t="s">
        <v>75</v>
      </c>
      <c r="E115" s="31" t="s">
        <v>120</v>
      </c>
      <c r="F115" s="30" t="s">
        <v>114</v>
      </c>
      <c r="G115" s="32" t="s">
        <v>119</v>
      </c>
      <c r="H115" s="35">
        <v>412104</v>
      </c>
      <c r="I115" s="35">
        <v>425412</v>
      </c>
      <c r="J115" s="32">
        <v>2024</v>
      </c>
      <c r="K115" s="33" t="s">
        <v>188</v>
      </c>
      <c r="L115" s="34">
        <f>Mensualización!BJ47</f>
        <v>0</v>
      </c>
      <c r="M115" s="80">
        <f t="shared" si="5"/>
        <v>0</v>
      </c>
      <c r="N115" s="34">
        <f t="shared" si="8"/>
        <v>0</v>
      </c>
      <c r="O115" s="33">
        <f t="shared" si="6"/>
        <v>0</v>
      </c>
      <c r="P115" s="102">
        <f t="shared" si="7"/>
        <v>0</v>
      </c>
      <c r="Q115" s="33">
        <f t="shared" si="7"/>
        <v>0</v>
      </c>
      <c r="R115" s="219"/>
      <c r="S115" s="219"/>
      <c r="T115" s="219"/>
      <c r="U115" s="219"/>
      <c r="V115" s="219"/>
      <c r="W115" s="219"/>
      <c r="X115" s="219">
        <v>0</v>
      </c>
      <c r="Y115" s="219"/>
      <c r="Z115" s="220">
        <v>0</v>
      </c>
      <c r="AA115" s="32"/>
    </row>
    <row r="116" spans="2:27" ht="25.5" hidden="1" x14ac:dyDescent="0.25">
      <c r="B116" s="28">
        <v>36</v>
      </c>
      <c r="C116" s="29" t="s">
        <v>74</v>
      </c>
      <c r="D116" s="30" t="s">
        <v>75</v>
      </c>
      <c r="E116" s="31" t="s">
        <v>121</v>
      </c>
      <c r="F116" s="30" t="s">
        <v>116</v>
      </c>
      <c r="G116" s="32" t="s">
        <v>119</v>
      </c>
      <c r="H116" s="35">
        <v>824208</v>
      </c>
      <c r="I116" s="35">
        <v>850824</v>
      </c>
      <c r="J116" s="32">
        <v>2024</v>
      </c>
      <c r="K116" s="33" t="s">
        <v>188</v>
      </c>
      <c r="L116" s="34">
        <f>Mensualización!BJ48</f>
        <v>0</v>
      </c>
      <c r="M116" s="80">
        <f t="shared" si="5"/>
        <v>0</v>
      </c>
      <c r="N116" s="34">
        <f t="shared" si="8"/>
        <v>0</v>
      </c>
      <c r="O116" s="33">
        <f t="shared" si="6"/>
        <v>0</v>
      </c>
      <c r="P116" s="102">
        <f t="shared" si="7"/>
        <v>0</v>
      </c>
      <c r="Q116" s="33">
        <f t="shared" si="7"/>
        <v>0</v>
      </c>
      <c r="R116" s="219"/>
      <c r="S116" s="219"/>
      <c r="T116" s="219"/>
      <c r="U116" s="219"/>
      <c r="V116" s="219"/>
      <c r="W116" s="219"/>
      <c r="X116" s="219">
        <v>0</v>
      </c>
      <c r="Y116" s="219"/>
      <c r="Z116" s="220">
        <v>0</v>
      </c>
      <c r="AA116" s="32"/>
    </row>
    <row r="117" spans="2:27" ht="25.5" hidden="1" x14ac:dyDescent="0.25">
      <c r="B117" s="28">
        <v>37</v>
      </c>
      <c r="C117" s="29" t="s">
        <v>74</v>
      </c>
      <c r="D117" s="30" t="s">
        <v>75</v>
      </c>
      <c r="E117" s="31" t="s">
        <v>122</v>
      </c>
      <c r="F117" s="30" t="s">
        <v>77</v>
      </c>
      <c r="G117" s="32" t="s">
        <v>119</v>
      </c>
      <c r="H117" s="35">
        <v>68086720</v>
      </c>
      <c r="I117" s="35">
        <v>70285760</v>
      </c>
      <c r="J117" s="32">
        <v>2024</v>
      </c>
      <c r="K117" s="33" t="s">
        <v>188</v>
      </c>
      <c r="L117" s="34">
        <f>Mensualización!BJ49</f>
        <v>0.252</v>
      </c>
      <c r="M117" s="80">
        <f t="shared" si="5"/>
        <v>17157853.440000001</v>
      </c>
      <c r="N117" s="34">
        <f t="shared" si="8"/>
        <v>0.252</v>
      </c>
      <c r="O117" s="33">
        <f t="shared" si="6"/>
        <v>17157853.440000001</v>
      </c>
      <c r="P117" s="102">
        <f t="shared" si="7"/>
        <v>0</v>
      </c>
      <c r="Q117" s="33">
        <f t="shared" si="7"/>
        <v>0</v>
      </c>
      <c r="R117" s="219"/>
      <c r="S117" s="219"/>
      <c r="T117" s="219"/>
      <c r="U117" s="219"/>
      <c r="V117" s="219"/>
      <c r="W117" s="219"/>
      <c r="X117" s="219">
        <v>0.252</v>
      </c>
      <c r="Y117" s="219"/>
      <c r="Z117" s="220">
        <v>0.252</v>
      </c>
      <c r="AA117" s="32"/>
    </row>
    <row r="118" spans="2:27" ht="25.5" hidden="1" x14ac:dyDescent="0.25">
      <c r="B118" s="28">
        <v>38</v>
      </c>
      <c r="C118" s="29" t="s">
        <v>74</v>
      </c>
      <c r="D118" s="30" t="s">
        <v>75</v>
      </c>
      <c r="E118" s="31" t="s">
        <v>123</v>
      </c>
      <c r="F118" s="30" t="s">
        <v>77</v>
      </c>
      <c r="G118" s="32" t="s">
        <v>119</v>
      </c>
      <c r="H118" s="35">
        <v>30818240</v>
      </c>
      <c r="I118" s="35">
        <v>31813600</v>
      </c>
      <c r="J118" s="32">
        <v>2024</v>
      </c>
      <c r="K118" s="33" t="s">
        <v>188</v>
      </c>
      <c r="L118" s="34">
        <f>Mensualización!BJ50</f>
        <v>0</v>
      </c>
      <c r="M118" s="80">
        <f t="shared" si="5"/>
        <v>0</v>
      </c>
      <c r="N118" s="34">
        <f t="shared" si="8"/>
        <v>0</v>
      </c>
      <c r="O118" s="33">
        <f t="shared" si="6"/>
        <v>0</v>
      </c>
      <c r="P118" s="102">
        <f t="shared" si="7"/>
        <v>0</v>
      </c>
      <c r="Q118" s="33">
        <f t="shared" si="7"/>
        <v>0</v>
      </c>
      <c r="R118" s="219"/>
      <c r="S118" s="219"/>
      <c r="T118" s="219"/>
      <c r="U118" s="219"/>
      <c r="V118" s="219"/>
      <c r="W118" s="219"/>
      <c r="X118" s="219">
        <v>0</v>
      </c>
      <c r="Y118" s="219"/>
      <c r="Z118" s="220">
        <v>0</v>
      </c>
      <c r="AA118" s="32"/>
    </row>
    <row r="119" spans="2:27" ht="25.5" hidden="1" x14ac:dyDescent="0.25">
      <c r="B119" s="28">
        <v>39</v>
      </c>
      <c r="C119" s="29" t="s">
        <v>74</v>
      </c>
      <c r="D119" s="30" t="s">
        <v>75</v>
      </c>
      <c r="E119" s="31" t="s">
        <v>124</v>
      </c>
      <c r="F119" s="30" t="s">
        <v>77</v>
      </c>
      <c r="G119" s="32" t="s">
        <v>119</v>
      </c>
      <c r="H119" s="35">
        <v>7167040</v>
      </c>
      <c r="I119" s="35">
        <v>7398560</v>
      </c>
      <c r="J119" s="32">
        <v>2024</v>
      </c>
      <c r="K119" s="33" t="s">
        <v>188</v>
      </c>
      <c r="L119" s="34">
        <f>Mensualización!BJ51</f>
        <v>0</v>
      </c>
      <c r="M119" s="80">
        <f t="shared" si="5"/>
        <v>0</v>
      </c>
      <c r="N119" s="34">
        <f t="shared" si="8"/>
        <v>0</v>
      </c>
      <c r="O119" s="33">
        <f t="shared" si="6"/>
        <v>0</v>
      </c>
      <c r="P119" s="102">
        <f t="shared" si="7"/>
        <v>0</v>
      </c>
      <c r="Q119" s="33">
        <f t="shared" si="7"/>
        <v>0</v>
      </c>
      <c r="R119" s="219"/>
      <c r="S119" s="219"/>
      <c r="T119" s="219"/>
      <c r="U119" s="219"/>
      <c r="V119" s="219"/>
      <c r="W119" s="219"/>
      <c r="X119" s="219">
        <v>0</v>
      </c>
      <c r="Y119" s="219"/>
      <c r="Z119" s="220">
        <v>0</v>
      </c>
      <c r="AA119" s="32"/>
    </row>
    <row r="120" spans="2:27" ht="25.5" hidden="1" x14ac:dyDescent="0.25">
      <c r="B120" s="28">
        <v>40</v>
      </c>
      <c r="C120" s="29" t="s">
        <v>74</v>
      </c>
      <c r="D120" s="30" t="s">
        <v>75</v>
      </c>
      <c r="E120" s="31" t="s">
        <v>125</v>
      </c>
      <c r="F120" s="30" t="s">
        <v>77</v>
      </c>
      <c r="G120" s="32" t="s">
        <v>119</v>
      </c>
      <c r="H120" s="35">
        <v>13617280</v>
      </c>
      <c r="I120" s="35">
        <v>14056960</v>
      </c>
      <c r="J120" s="32">
        <v>2024</v>
      </c>
      <c r="K120" s="33" t="s">
        <v>188</v>
      </c>
      <c r="L120" s="34">
        <f>Mensualización!BJ52</f>
        <v>0</v>
      </c>
      <c r="M120" s="80">
        <f t="shared" si="5"/>
        <v>0</v>
      </c>
      <c r="N120" s="34">
        <f t="shared" si="8"/>
        <v>0</v>
      </c>
      <c r="O120" s="33">
        <f t="shared" si="6"/>
        <v>0</v>
      </c>
      <c r="P120" s="102">
        <f t="shared" si="7"/>
        <v>0</v>
      </c>
      <c r="Q120" s="33">
        <f t="shared" si="7"/>
        <v>0</v>
      </c>
      <c r="R120" s="219"/>
      <c r="S120" s="219"/>
      <c r="T120" s="219"/>
      <c r="U120" s="219"/>
      <c r="V120" s="219"/>
      <c r="W120" s="219"/>
      <c r="X120" s="219">
        <v>0</v>
      </c>
      <c r="Y120" s="219"/>
      <c r="Z120" s="220">
        <v>0</v>
      </c>
      <c r="AA120" s="32"/>
    </row>
    <row r="121" spans="2:27" ht="25.5" hidden="1" x14ac:dyDescent="0.25">
      <c r="B121" s="28">
        <v>41</v>
      </c>
      <c r="C121" s="29" t="s">
        <v>74</v>
      </c>
      <c r="D121" s="30" t="s">
        <v>75</v>
      </c>
      <c r="E121" s="31" t="s">
        <v>126</v>
      </c>
      <c r="F121" s="30" t="s">
        <v>77</v>
      </c>
      <c r="G121" s="32" t="s">
        <v>78</v>
      </c>
      <c r="H121" s="35">
        <v>1000000</v>
      </c>
      <c r="I121" s="35">
        <v>1000000</v>
      </c>
      <c r="J121" s="32">
        <v>2024</v>
      </c>
      <c r="K121" s="33" t="s">
        <v>188</v>
      </c>
      <c r="L121" s="34">
        <f>Mensualización!BJ53</f>
        <v>0.9</v>
      </c>
      <c r="M121" s="80">
        <f t="shared" si="5"/>
        <v>900000</v>
      </c>
      <c r="N121" s="34">
        <f t="shared" si="8"/>
        <v>0.9</v>
      </c>
      <c r="O121" s="33">
        <f t="shared" si="6"/>
        <v>900000</v>
      </c>
      <c r="P121" s="102">
        <f t="shared" si="7"/>
        <v>0</v>
      </c>
      <c r="Q121" s="33">
        <f t="shared" si="7"/>
        <v>0</v>
      </c>
      <c r="R121" s="219"/>
      <c r="S121" s="219"/>
      <c r="T121" s="219"/>
      <c r="U121" s="219"/>
      <c r="V121" s="219"/>
      <c r="W121" s="219"/>
      <c r="X121" s="219">
        <v>0.9</v>
      </c>
      <c r="Y121" s="219"/>
      <c r="Z121" s="220">
        <v>0.9</v>
      </c>
      <c r="AA121" s="32"/>
    </row>
    <row r="122" spans="2:27" ht="25.5" hidden="1" x14ac:dyDescent="0.25">
      <c r="B122" s="28">
        <v>42</v>
      </c>
      <c r="C122" s="29" t="s">
        <v>74</v>
      </c>
      <c r="D122" s="30" t="s">
        <v>75</v>
      </c>
      <c r="E122" s="31" t="s">
        <v>127</v>
      </c>
      <c r="F122" s="30" t="s">
        <v>77</v>
      </c>
      <c r="G122" s="32" t="s">
        <v>78</v>
      </c>
      <c r="H122" s="35">
        <v>430032</v>
      </c>
      <c r="I122" s="35">
        <v>443928</v>
      </c>
      <c r="J122" s="32">
        <v>2024</v>
      </c>
      <c r="K122" s="33" t="s">
        <v>188</v>
      </c>
      <c r="L122" s="34">
        <f>Mensualización!BJ54</f>
        <v>34.200000000000003</v>
      </c>
      <c r="M122" s="80">
        <f t="shared" si="5"/>
        <v>14707094.4</v>
      </c>
      <c r="N122" s="34">
        <f t="shared" si="8"/>
        <v>34.200000000000003</v>
      </c>
      <c r="O122" s="33">
        <f t="shared" si="6"/>
        <v>14707094.4</v>
      </c>
      <c r="P122" s="102">
        <f t="shared" si="7"/>
        <v>0</v>
      </c>
      <c r="Q122" s="33">
        <f t="shared" si="7"/>
        <v>0</v>
      </c>
      <c r="R122" s="219"/>
      <c r="S122" s="219"/>
      <c r="T122" s="219"/>
      <c r="U122" s="219"/>
      <c r="V122" s="219"/>
      <c r="W122" s="219"/>
      <c r="X122" s="219">
        <v>34.200000000000003</v>
      </c>
      <c r="Y122" s="219"/>
      <c r="Z122" s="220">
        <v>34.200000000000003</v>
      </c>
      <c r="AA122" s="32"/>
    </row>
    <row r="123" spans="2:27" ht="25.5" hidden="1" x14ac:dyDescent="0.25">
      <c r="B123" s="28">
        <v>43</v>
      </c>
      <c r="C123" s="29" t="s">
        <v>74</v>
      </c>
      <c r="D123" s="30" t="s">
        <v>75</v>
      </c>
      <c r="E123" s="31" t="s">
        <v>128</v>
      </c>
      <c r="F123" s="30" t="s">
        <v>77</v>
      </c>
      <c r="G123" s="32" t="s">
        <v>78</v>
      </c>
      <c r="H123" s="35">
        <v>1226760</v>
      </c>
      <c r="I123" s="35">
        <v>1266384</v>
      </c>
      <c r="J123" s="32">
        <v>2024</v>
      </c>
      <c r="K123" s="33" t="s">
        <v>188</v>
      </c>
      <c r="L123" s="34">
        <f>Mensualización!BJ55</f>
        <v>1.8</v>
      </c>
      <c r="M123" s="80">
        <f t="shared" si="5"/>
        <v>2208168</v>
      </c>
      <c r="N123" s="34">
        <f t="shared" si="8"/>
        <v>1.8</v>
      </c>
      <c r="O123" s="33">
        <f t="shared" si="6"/>
        <v>2208168</v>
      </c>
      <c r="P123" s="102">
        <f t="shared" si="7"/>
        <v>0</v>
      </c>
      <c r="Q123" s="33">
        <f t="shared" si="7"/>
        <v>0</v>
      </c>
      <c r="R123" s="219"/>
      <c r="S123" s="219"/>
      <c r="T123" s="219"/>
      <c r="U123" s="219"/>
      <c r="V123" s="219"/>
      <c r="W123" s="219"/>
      <c r="X123" s="219">
        <v>1.8</v>
      </c>
      <c r="Y123" s="219"/>
      <c r="Z123" s="220">
        <v>1.8</v>
      </c>
      <c r="AA123" s="32"/>
    </row>
    <row r="124" spans="2:27" ht="25.5" hidden="1" x14ac:dyDescent="0.25">
      <c r="B124" s="28">
        <v>44</v>
      </c>
      <c r="C124" s="29" t="s">
        <v>74</v>
      </c>
      <c r="D124" s="30" t="s">
        <v>75</v>
      </c>
      <c r="E124" s="31" t="s">
        <v>129</v>
      </c>
      <c r="F124" s="30" t="s">
        <v>77</v>
      </c>
      <c r="G124" s="32" t="s">
        <v>78</v>
      </c>
      <c r="H124" s="35">
        <v>698784</v>
      </c>
      <c r="I124" s="35">
        <v>721344</v>
      </c>
      <c r="J124" s="32">
        <v>2024</v>
      </c>
      <c r="K124" s="33" t="s">
        <v>188</v>
      </c>
      <c r="L124" s="34">
        <f>Mensualización!BJ56</f>
        <v>14.7</v>
      </c>
      <c r="M124" s="80">
        <f t="shared" si="5"/>
        <v>10272124.799999999</v>
      </c>
      <c r="N124" s="34">
        <f t="shared" si="8"/>
        <v>14.7</v>
      </c>
      <c r="O124" s="33">
        <f t="shared" si="6"/>
        <v>10272124.799999999</v>
      </c>
      <c r="P124" s="102">
        <f t="shared" si="7"/>
        <v>0</v>
      </c>
      <c r="Q124" s="33">
        <f t="shared" si="7"/>
        <v>0</v>
      </c>
      <c r="R124" s="219"/>
      <c r="S124" s="219"/>
      <c r="T124" s="219"/>
      <c r="U124" s="219"/>
      <c r="V124" s="219"/>
      <c r="W124" s="219"/>
      <c r="X124" s="219">
        <v>14.7</v>
      </c>
      <c r="Y124" s="219"/>
      <c r="Z124" s="220">
        <v>14.7</v>
      </c>
      <c r="AA124" s="32"/>
    </row>
    <row r="125" spans="2:27" ht="25.5" hidden="1" x14ac:dyDescent="0.25">
      <c r="B125" s="28">
        <v>45</v>
      </c>
      <c r="C125" s="29" t="s">
        <v>74</v>
      </c>
      <c r="D125" s="30" t="s">
        <v>75</v>
      </c>
      <c r="E125" s="31" t="s">
        <v>130</v>
      </c>
      <c r="F125" s="30" t="s">
        <v>77</v>
      </c>
      <c r="G125" s="32" t="s">
        <v>78</v>
      </c>
      <c r="H125" s="35">
        <v>913776</v>
      </c>
      <c r="I125" s="35">
        <v>943296</v>
      </c>
      <c r="J125" s="32">
        <v>2024</v>
      </c>
      <c r="K125" s="33" t="s">
        <v>188</v>
      </c>
      <c r="L125" s="34">
        <f>Mensualización!BJ57</f>
        <v>0.6</v>
      </c>
      <c r="M125" s="80">
        <f t="shared" si="5"/>
        <v>548265.6</v>
      </c>
      <c r="N125" s="34">
        <f t="shared" si="8"/>
        <v>0.6</v>
      </c>
      <c r="O125" s="33">
        <f t="shared" si="6"/>
        <v>548265.6</v>
      </c>
      <c r="P125" s="102">
        <f t="shared" si="7"/>
        <v>0</v>
      </c>
      <c r="Q125" s="33">
        <f t="shared" si="7"/>
        <v>0</v>
      </c>
      <c r="R125" s="219"/>
      <c r="S125" s="219"/>
      <c r="T125" s="219"/>
      <c r="U125" s="219"/>
      <c r="V125" s="219"/>
      <c r="W125" s="219"/>
      <c r="X125" s="219">
        <v>0.6</v>
      </c>
      <c r="Y125" s="219"/>
      <c r="Z125" s="220">
        <v>0.6</v>
      </c>
      <c r="AA125" s="32"/>
    </row>
    <row r="126" spans="2:27" ht="25.5" hidden="1" x14ac:dyDescent="0.25">
      <c r="B126" s="28">
        <v>46</v>
      </c>
      <c r="C126" s="29" t="s">
        <v>74</v>
      </c>
      <c r="D126" s="30" t="s">
        <v>75</v>
      </c>
      <c r="E126" s="31" t="s">
        <v>131</v>
      </c>
      <c r="F126" s="30" t="s">
        <v>77</v>
      </c>
      <c r="G126" s="32" t="s">
        <v>78</v>
      </c>
      <c r="H126" s="35">
        <v>322512</v>
      </c>
      <c r="I126" s="35">
        <v>332928</v>
      </c>
      <c r="J126" s="32">
        <v>2024</v>
      </c>
      <c r="K126" s="33" t="s">
        <v>188</v>
      </c>
      <c r="L126" s="34">
        <f>Mensualización!BJ58</f>
        <v>6</v>
      </c>
      <c r="M126" s="80">
        <f t="shared" si="5"/>
        <v>1935072</v>
      </c>
      <c r="N126" s="34">
        <f t="shared" si="8"/>
        <v>6</v>
      </c>
      <c r="O126" s="33">
        <f t="shared" si="6"/>
        <v>1935072</v>
      </c>
      <c r="P126" s="102">
        <f t="shared" si="7"/>
        <v>0</v>
      </c>
      <c r="Q126" s="33">
        <f t="shared" si="7"/>
        <v>0</v>
      </c>
      <c r="R126" s="219"/>
      <c r="S126" s="219"/>
      <c r="T126" s="219"/>
      <c r="U126" s="219"/>
      <c r="V126" s="219"/>
      <c r="W126" s="219"/>
      <c r="X126" s="219">
        <v>6</v>
      </c>
      <c r="Y126" s="219"/>
      <c r="Z126" s="220">
        <v>6</v>
      </c>
      <c r="AA126" s="32"/>
    </row>
    <row r="127" spans="2:27" ht="25.5" hidden="1" x14ac:dyDescent="0.25">
      <c r="B127" s="28">
        <v>47</v>
      </c>
      <c r="C127" s="29" t="s">
        <v>74</v>
      </c>
      <c r="D127" s="30" t="s">
        <v>75</v>
      </c>
      <c r="E127" s="31" t="s">
        <v>132</v>
      </c>
      <c r="F127" s="30" t="s">
        <v>77</v>
      </c>
      <c r="G127" s="32" t="s">
        <v>78</v>
      </c>
      <c r="H127" s="35">
        <v>268752</v>
      </c>
      <c r="I127" s="35">
        <v>277440</v>
      </c>
      <c r="J127" s="32">
        <v>2024</v>
      </c>
      <c r="K127" s="33" t="s">
        <v>188</v>
      </c>
      <c r="L127" s="34">
        <f>Mensualización!BJ59</f>
        <v>2.1</v>
      </c>
      <c r="M127" s="80">
        <f t="shared" si="5"/>
        <v>564379.20000000007</v>
      </c>
      <c r="N127" s="34">
        <f t="shared" si="8"/>
        <v>2.1</v>
      </c>
      <c r="O127" s="33">
        <f t="shared" si="6"/>
        <v>564379.20000000007</v>
      </c>
      <c r="P127" s="102">
        <f t="shared" si="7"/>
        <v>0</v>
      </c>
      <c r="Q127" s="33">
        <f t="shared" si="7"/>
        <v>0</v>
      </c>
      <c r="R127" s="219"/>
      <c r="S127" s="219"/>
      <c r="T127" s="219"/>
      <c r="U127" s="219"/>
      <c r="V127" s="219"/>
      <c r="W127" s="219"/>
      <c r="X127" s="219">
        <v>2.1</v>
      </c>
      <c r="Y127" s="219"/>
      <c r="Z127" s="220">
        <v>2.1</v>
      </c>
      <c r="AA127" s="32"/>
    </row>
    <row r="128" spans="2:27" ht="25.5" hidden="1" x14ac:dyDescent="0.25">
      <c r="B128" s="28">
        <v>48</v>
      </c>
      <c r="C128" s="29" t="s">
        <v>74</v>
      </c>
      <c r="D128" s="30" t="s">
        <v>75</v>
      </c>
      <c r="E128" s="31" t="s">
        <v>133</v>
      </c>
      <c r="F128" s="30" t="s">
        <v>77</v>
      </c>
      <c r="G128" s="32" t="s">
        <v>78</v>
      </c>
      <c r="H128" s="35">
        <v>14423576</v>
      </c>
      <c r="I128" s="35">
        <v>14889464</v>
      </c>
      <c r="J128" s="32">
        <v>2024</v>
      </c>
      <c r="K128" s="33" t="s">
        <v>188</v>
      </c>
      <c r="L128" s="34">
        <f>Mensualización!BJ60</f>
        <v>0.102348012155</v>
      </c>
      <c r="M128" s="80">
        <f t="shared" si="5"/>
        <v>1476224.3317665663</v>
      </c>
      <c r="N128" s="34">
        <f t="shared" si="8"/>
        <v>0.102348012155</v>
      </c>
      <c r="O128" s="33">
        <f t="shared" si="6"/>
        <v>1476224.3317665663</v>
      </c>
      <c r="P128" s="102">
        <f t="shared" si="7"/>
        <v>0</v>
      </c>
      <c r="Q128" s="33">
        <f t="shared" si="7"/>
        <v>0</v>
      </c>
      <c r="R128" s="219"/>
      <c r="S128" s="219"/>
      <c r="T128" s="219"/>
      <c r="U128" s="219"/>
      <c r="V128" s="219"/>
      <c r="W128" s="219"/>
      <c r="X128" s="219">
        <v>0.102348012155</v>
      </c>
      <c r="Y128" s="219"/>
      <c r="Z128" s="220">
        <v>0.102348012155</v>
      </c>
      <c r="AA128" s="32"/>
    </row>
    <row r="129" spans="2:27" ht="25.5" hidden="1" x14ac:dyDescent="0.25">
      <c r="B129" s="28">
        <v>49</v>
      </c>
      <c r="C129" s="29" t="s">
        <v>74</v>
      </c>
      <c r="D129" s="30" t="s">
        <v>75</v>
      </c>
      <c r="E129" s="31" t="s">
        <v>134</v>
      </c>
      <c r="F129" s="30" t="s">
        <v>77</v>
      </c>
      <c r="G129" s="32" t="s">
        <v>78</v>
      </c>
      <c r="H129" s="35">
        <v>48215912</v>
      </c>
      <c r="I129" s="35">
        <v>49772920</v>
      </c>
      <c r="J129" s="32">
        <v>2024</v>
      </c>
      <c r="K129" s="33" t="s">
        <v>188</v>
      </c>
      <c r="L129" s="34">
        <f>Mensualización!BJ61</f>
        <v>0.71882924873431797</v>
      </c>
      <c r="M129" s="80">
        <f t="shared" si="5"/>
        <v>34659007.79999999</v>
      </c>
      <c r="N129" s="34">
        <f t="shared" si="8"/>
        <v>0.71882924873431797</v>
      </c>
      <c r="O129" s="33">
        <f t="shared" si="6"/>
        <v>34659007.79999999</v>
      </c>
      <c r="P129" s="102">
        <f t="shared" si="7"/>
        <v>0</v>
      </c>
      <c r="Q129" s="33">
        <f t="shared" si="7"/>
        <v>0</v>
      </c>
      <c r="R129" s="219"/>
      <c r="S129" s="219"/>
      <c r="T129" s="219"/>
      <c r="U129" s="219"/>
      <c r="V129" s="219"/>
      <c r="W129" s="219"/>
      <c r="X129" s="219">
        <v>0.71882924873431797</v>
      </c>
      <c r="Y129" s="219"/>
      <c r="Z129" s="220">
        <v>0.71882924873431797</v>
      </c>
      <c r="AA129" s="32"/>
    </row>
    <row r="130" spans="2:27" ht="25.5" hidden="1" x14ac:dyDescent="0.25">
      <c r="B130" s="28">
        <v>50</v>
      </c>
      <c r="C130" s="29" t="s">
        <v>74</v>
      </c>
      <c r="D130" s="30" t="s">
        <v>75</v>
      </c>
      <c r="E130" s="31" t="s">
        <v>135</v>
      </c>
      <c r="F130" s="30" t="s">
        <v>77</v>
      </c>
      <c r="G130" s="32" t="s">
        <v>78</v>
      </c>
      <c r="H130" s="35">
        <v>7005616</v>
      </c>
      <c r="I130" s="35">
        <v>7231936</v>
      </c>
      <c r="J130" s="32">
        <v>2024</v>
      </c>
      <c r="K130" s="33" t="s">
        <v>188</v>
      </c>
      <c r="L130" s="34">
        <f>Mensualización!BJ62</f>
        <v>2.4</v>
      </c>
      <c r="M130" s="80">
        <f t="shared" si="5"/>
        <v>16813478.399999999</v>
      </c>
      <c r="N130" s="34">
        <f t="shared" si="8"/>
        <v>2.4</v>
      </c>
      <c r="O130" s="33">
        <f t="shared" si="6"/>
        <v>16813478.399999999</v>
      </c>
      <c r="P130" s="102">
        <f t="shared" si="7"/>
        <v>0</v>
      </c>
      <c r="Q130" s="33">
        <f t="shared" si="7"/>
        <v>0</v>
      </c>
      <c r="R130" s="219"/>
      <c r="S130" s="219"/>
      <c r="T130" s="219"/>
      <c r="U130" s="219"/>
      <c r="V130" s="219"/>
      <c r="W130" s="219"/>
      <c r="X130" s="219">
        <v>2.4</v>
      </c>
      <c r="Y130" s="219"/>
      <c r="Z130" s="220">
        <v>2.4</v>
      </c>
      <c r="AA130" s="32"/>
    </row>
    <row r="131" spans="2:27" ht="25.5" hidden="1" x14ac:dyDescent="0.25">
      <c r="B131" s="28">
        <v>51</v>
      </c>
      <c r="C131" s="29" t="s">
        <v>74</v>
      </c>
      <c r="D131" s="30" t="s">
        <v>75</v>
      </c>
      <c r="E131" s="31" t="s">
        <v>136</v>
      </c>
      <c r="F131" s="30" t="s">
        <v>77</v>
      </c>
      <c r="G131" s="32" t="s">
        <v>78</v>
      </c>
      <c r="H131" s="35">
        <v>3296912</v>
      </c>
      <c r="I131" s="35">
        <v>3403448</v>
      </c>
      <c r="J131" s="32">
        <v>2024</v>
      </c>
      <c r="K131" s="33" t="s">
        <v>188</v>
      </c>
      <c r="L131" s="34">
        <f>Mensualización!BJ63</f>
        <v>1.2</v>
      </c>
      <c r="M131" s="80">
        <f t="shared" si="5"/>
        <v>3956294.4</v>
      </c>
      <c r="N131" s="34">
        <f t="shared" si="8"/>
        <v>1.2</v>
      </c>
      <c r="O131" s="33">
        <f t="shared" si="6"/>
        <v>3956294.4</v>
      </c>
      <c r="P131" s="102">
        <f t="shared" si="7"/>
        <v>0</v>
      </c>
      <c r="Q131" s="33">
        <f t="shared" si="7"/>
        <v>0</v>
      </c>
      <c r="R131" s="219"/>
      <c r="S131" s="219"/>
      <c r="T131" s="219"/>
      <c r="U131" s="219"/>
      <c r="V131" s="219"/>
      <c r="W131" s="219"/>
      <c r="X131" s="219">
        <v>1.2</v>
      </c>
      <c r="Y131" s="219"/>
      <c r="Z131" s="220">
        <v>1.2</v>
      </c>
      <c r="AA131" s="32"/>
    </row>
    <row r="132" spans="2:27" ht="25.5" hidden="1" x14ac:dyDescent="0.25">
      <c r="B132" s="28">
        <v>52</v>
      </c>
      <c r="C132" s="29" t="s">
        <v>74</v>
      </c>
      <c r="D132" s="30" t="s">
        <v>75</v>
      </c>
      <c r="E132" s="31" t="s">
        <v>137</v>
      </c>
      <c r="F132" s="30" t="s">
        <v>77</v>
      </c>
      <c r="G132" s="32" t="s">
        <v>78</v>
      </c>
      <c r="H132" s="35">
        <v>2472592</v>
      </c>
      <c r="I132" s="35">
        <v>2552448</v>
      </c>
      <c r="J132" s="32">
        <v>2024</v>
      </c>
      <c r="K132" s="33" t="s">
        <v>188</v>
      </c>
      <c r="L132" s="34">
        <f>Mensualización!BJ64</f>
        <v>1.2</v>
      </c>
      <c r="M132" s="80">
        <f t="shared" si="5"/>
        <v>2967110.4</v>
      </c>
      <c r="N132" s="34">
        <f t="shared" si="8"/>
        <v>1.2</v>
      </c>
      <c r="O132" s="33">
        <f t="shared" si="6"/>
        <v>2967110.4</v>
      </c>
      <c r="P132" s="102">
        <f t="shared" si="7"/>
        <v>0</v>
      </c>
      <c r="Q132" s="33">
        <f t="shared" si="7"/>
        <v>0</v>
      </c>
      <c r="R132" s="219"/>
      <c r="S132" s="219"/>
      <c r="T132" s="219"/>
      <c r="U132" s="219"/>
      <c r="V132" s="219"/>
      <c r="W132" s="219"/>
      <c r="X132" s="219">
        <v>1.2</v>
      </c>
      <c r="Y132" s="219"/>
      <c r="Z132" s="220">
        <v>1.2</v>
      </c>
      <c r="AA132" s="32"/>
    </row>
    <row r="133" spans="2:27" ht="25.5" hidden="1" x14ac:dyDescent="0.25">
      <c r="B133" s="28">
        <v>53</v>
      </c>
      <c r="C133" s="29" t="s">
        <v>74</v>
      </c>
      <c r="D133" s="30" t="s">
        <v>75</v>
      </c>
      <c r="E133" s="31" t="s">
        <v>138</v>
      </c>
      <c r="F133" s="30" t="s">
        <v>77</v>
      </c>
      <c r="G133" s="32" t="s">
        <v>119</v>
      </c>
      <c r="H133" s="35">
        <v>5357344</v>
      </c>
      <c r="I133" s="35">
        <v>5530304</v>
      </c>
      <c r="J133" s="32">
        <v>2024</v>
      </c>
      <c r="K133" s="33" t="s">
        <v>188</v>
      </c>
      <c r="L133" s="34">
        <f>Mensualización!BJ65</f>
        <v>0</v>
      </c>
      <c r="M133" s="80">
        <f t="shared" si="5"/>
        <v>0</v>
      </c>
      <c r="N133" s="34">
        <f t="shared" si="8"/>
        <v>0</v>
      </c>
      <c r="O133" s="33">
        <f t="shared" si="6"/>
        <v>0</v>
      </c>
      <c r="P133" s="102">
        <f t="shared" si="7"/>
        <v>0</v>
      </c>
      <c r="Q133" s="33">
        <f t="shared" si="7"/>
        <v>0</v>
      </c>
      <c r="R133" s="219"/>
      <c r="S133" s="219"/>
      <c r="T133" s="219"/>
      <c r="U133" s="219"/>
      <c r="V133" s="219"/>
      <c r="W133" s="219"/>
      <c r="X133" s="219">
        <v>0</v>
      </c>
      <c r="Y133" s="219"/>
      <c r="Z133" s="220">
        <v>0</v>
      </c>
      <c r="AA133" s="32"/>
    </row>
    <row r="134" spans="2:27" ht="23.25" hidden="1" x14ac:dyDescent="0.25">
      <c r="B134" s="28">
        <v>54</v>
      </c>
      <c r="C134" s="29" t="s">
        <v>74</v>
      </c>
      <c r="D134" s="30" t="s">
        <v>75</v>
      </c>
      <c r="E134" s="31" t="s">
        <v>139</v>
      </c>
      <c r="F134" s="30" t="s">
        <v>80</v>
      </c>
      <c r="G134" s="32" t="s">
        <v>78</v>
      </c>
      <c r="H134" s="35">
        <v>67192</v>
      </c>
      <c r="I134" s="35">
        <v>69364</v>
      </c>
      <c r="J134" s="32">
        <v>2024</v>
      </c>
      <c r="K134" s="33" t="s">
        <v>188</v>
      </c>
      <c r="L134" s="34">
        <f>Mensualización!BJ66</f>
        <v>0</v>
      </c>
      <c r="M134" s="80">
        <f t="shared" si="5"/>
        <v>0</v>
      </c>
      <c r="N134" s="34">
        <f t="shared" si="8"/>
        <v>0</v>
      </c>
      <c r="O134" s="33">
        <f t="shared" si="6"/>
        <v>0</v>
      </c>
      <c r="P134" s="102">
        <f t="shared" si="7"/>
        <v>0</v>
      </c>
      <c r="Q134" s="33">
        <f t="shared" si="7"/>
        <v>0</v>
      </c>
      <c r="R134" s="219"/>
      <c r="S134" s="219"/>
      <c r="T134" s="219"/>
      <c r="U134" s="219"/>
      <c r="V134" s="219"/>
      <c r="W134" s="219"/>
      <c r="X134" s="219">
        <v>0</v>
      </c>
      <c r="Y134" s="219"/>
      <c r="Z134" s="220">
        <v>0</v>
      </c>
      <c r="AA134" s="32"/>
    </row>
    <row r="135" spans="2:27" ht="23.25" hidden="1" x14ac:dyDescent="0.25">
      <c r="B135" s="28">
        <v>55</v>
      </c>
      <c r="C135" s="29" t="s">
        <v>74</v>
      </c>
      <c r="D135" s="30" t="s">
        <v>75</v>
      </c>
      <c r="E135" s="31" t="s">
        <v>140</v>
      </c>
      <c r="F135" s="30" t="s">
        <v>83</v>
      </c>
      <c r="G135" s="32" t="s">
        <v>78</v>
      </c>
      <c r="H135" s="35">
        <v>109185</v>
      </c>
      <c r="I135" s="35">
        <v>112710</v>
      </c>
      <c r="J135" s="32">
        <v>2024</v>
      </c>
      <c r="K135" s="33" t="s">
        <v>188</v>
      </c>
      <c r="L135" s="34">
        <f>Mensualización!BJ67</f>
        <v>0</v>
      </c>
      <c r="M135" s="80">
        <f t="shared" si="5"/>
        <v>0</v>
      </c>
      <c r="N135" s="34">
        <f t="shared" si="8"/>
        <v>0</v>
      </c>
      <c r="O135" s="33">
        <f t="shared" si="6"/>
        <v>0</v>
      </c>
      <c r="P135" s="102">
        <f t="shared" si="7"/>
        <v>0</v>
      </c>
      <c r="Q135" s="33">
        <f t="shared" si="7"/>
        <v>0</v>
      </c>
      <c r="R135" s="219"/>
      <c r="S135" s="219"/>
      <c r="T135" s="219"/>
      <c r="U135" s="219"/>
      <c r="V135" s="219"/>
      <c r="W135" s="219"/>
      <c r="X135" s="219">
        <v>0</v>
      </c>
      <c r="Y135" s="219"/>
      <c r="Z135" s="220">
        <v>0</v>
      </c>
      <c r="AA135" s="32"/>
    </row>
    <row r="136" spans="2:27" ht="23.25" hidden="1" x14ac:dyDescent="0.25">
      <c r="B136" s="28">
        <v>56</v>
      </c>
      <c r="C136" s="29" t="s">
        <v>74</v>
      </c>
      <c r="D136" s="30" t="s">
        <v>75</v>
      </c>
      <c r="E136" s="31" t="s">
        <v>141</v>
      </c>
      <c r="F136" s="30" t="s">
        <v>83</v>
      </c>
      <c r="G136" s="32" t="s">
        <v>142</v>
      </c>
      <c r="H136" s="35">
        <v>109185</v>
      </c>
      <c r="I136" s="35">
        <v>112710</v>
      </c>
      <c r="J136" s="32">
        <v>2024</v>
      </c>
      <c r="K136" s="33" t="s">
        <v>188</v>
      </c>
      <c r="L136" s="34">
        <f>Mensualización!BJ68</f>
        <v>0</v>
      </c>
      <c r="M136" s="80">
        <f t="shared" si="5"/>
        <v>0</v>
      </c>
      <c r="N136" s="34">
        <f t="shared" si="8"/>
        <v>0</v>
      </c>
      <c r="O136" s="33">
        <f t="shared" si="6"/>
        <v>0</v>
      </c>
      <c r="P136" s="102">
        <f t="shared" si="7"/>
        <v>0</v>
      </c>
      <c r="Q136" s="33">
        <f t="shared" si="7"/>
        <v>0</v>
      </c>
      <c r="R136" s="219"/>
      <c r="S136" s="219"/>
      <c r="T136" s="219"/>
      <c r="U136" s="219"/>
      <c r="V136" s="219"/>
      <c r="W136" s="219"/>
      <c r="X136" s="219">
        <v>0</v>
      </c>
      <c r="Y136" s="219"/>
      <c r="Z136" s="220">
        <v>0</v>
      </c>
      <c r="AA136" s="32"/>
    </row>
    <row r="137" spans="2:27" ht="23.25" hidden="1" x14ac:dyDescent="0.25">
      <c r="B137" s="28">
        <v>57</v>
      </c>
      <c r="C137" s="29" t="s">
        <v>74</v>
      </c>
      <c r="D137" s="30" t="s">
        <v>75</v>
      </c>
      <c r="E137" s="31" t="s">
        <v>143</v>
      </c>
      <c r="F137" s="30" t="s">
        <v>83</v>
      </c>
      <c r="G137" s="32" t="s">
        <v>142</v>
      </c>
      <c r="H137" s="35">
        <v>109185</v>
      </c>
      <c r="I137" s="35">
        <v>112710</v>
      </c>
      <c r="J137" s="32">
        <v>2024</v>
      </c>
      <c r="K137" s="33" t="s">
        <v>188</v>
      </c>
      <c r="L137" s="34">
        <f>Mensualización!BJ69</f>
        <v>0</v>
      </c>
      <c r="M137" s="80">
        <f t="shared" si="5"/>
        <v>0</v>
      </c>
      <c r="N137" s="34">
        <f t="shared" si="8"/>
        <v>0</v>
      </c>
      <c r="O137" s="33">
        <f t="shared" si="6"/>
        <v>0</v>
      </c>
      <c r="P137" s="102">
        <f t="shared" si="7"/>
        <v>0</v>
      </c>
      <c r="Q137" s="33">
        <f t="shared" si="7"/>
        <v>0</v>
      </c>
      <c r="R137" s="219"/>
      <c r="S137" s="219"/>
      <c r="T137" s="219"/>
      <c r="U137" s="219"/>
      <c r="V137" s="219"/>
      <c r="W137" s="219"/>
      <c r="X137" s="219">
        <v>0</v>
      </c>
      <c r="Y137" s="219"/>
      <c r="Z137" s="220">
        <v>0</v>
      </c>
      <c r="AA137" s="32"/>
    </row>
    <row r="138" spans="2:27" ht="25.5" hidden="1" x14ac:dyDescent="0.25">
      <c r="B138" s="28">
        <v>58</v>
      </c>
      <c r="C138" s="29" t="s">
        <v>74</v>
      </c>
      <c r="D138" s="30" t="s">
        <v>75</v>
      </c>
      <c r="E138" s="31" t="s">
        <v>144</v>
      </c>
      <c r="F138" s="30" t="s">
        <v>83</v>
      </c>
      <c r="G138" s="32" t="s">
        <v>142</v>
      </c>
      <c r="H138" s="35">
        <v>109185</v>
      </c>
      <c r="I138" s="35">
        <v>112710</v>
      </c>
      <c r="J138" s="32">
        <v>2024</v>
      </c>
      <c r="K138" s="33" t="s">
        <v>188</v>
      </c>
      <c r="L138" s="34">
        <f>Mensualización!BJ70</f>
        <v>0</v>
      </c>
      <c r="M138" s="80">
        <f t="shared" si="5"/>
        <v>0</v>
      </c>
      <c r="N138" s="34">
        <f t="shared" si="8"/>
        <v>0</v>
      </c>
      <c r="O138" s="33">
        <f t="shared" si="6"/>
        <v>0</v>
      </c>
      <c r="P138" s="102">
        <f t="shared" si="7"/>
        <v>0</v>
      </c>
      <c r="Q138" s="33">
        <f t="shared" si="7"/>
        <v>0</v>
      </c>
      <c r="R138" s="219"/>
      <c r="S138" s="219"/>
      <c r="T138" s="219"/>
      <c r="U138" s="219"/>
      <c r="V138" s="219"/>
      <c r="W138" s="219"/>
      <c r="X138" s="219">
        <v>0</v>
      </c>
      <c r="Y138" s="219"/>
      <c r="Z138" s="220">
        <v>0</v>
      </c>
      <c r="AA138" s="32"/>
    </row>
    <row r="139" spans="2:27" ht="23.25" hidden="1" x14ac:dyDescent="0.25">
      <c r="B139" s="28">
        <v>59</v>
      </c>
      <c r="C139" s="29" t="s">
        <v>74</v>
      </c>
      <c r="D139" s="30" t="s">
        <v>75</v>
      </c>
      <c r="E139" s="31" t="s">
        <v>145</v>
      </c>
      <c r="F139" s="30" t="s">
        <v>83</v>
      </c>
      <c r="G139" s="32" t="s">
        <v>142</v>
      </c>
      <c r="H139" s="35">
        <v>109185</v>
      </c>
      <c r="I139" s="35">
        <v>112710</v>
      </c>
      <c r="J139" s="32">
        <v>2024</v>
      </c>
      <c r="K139" s="33" t="s">
        <v>188</v>
      </c>
      <c r="L139" s="34">
        <f>Mensualización!BJ71</f>
        <v>0</v>
      </c>
      <c r="M139" s="80">
        <f t="shared" si="5"/>
        <v>0</v>
      </c>
      <c r="N139" s="34">
        <f t="shared" si="8"/>
        <v>0</v>
      </c>
      <c r="O139" s="33">
        <f t="shared" si="6"/>
        <v>0</v>
      </c>
      <c r="P139" s="102">
        <f t="shared" si="7"/>
        <v>0</v>
      </c>
      <c r="Q139" s="33">
        <f t="shared" si="7"/>
        <v>0</v>
      </c>
      <c r="R139" s="219"/>
      <c r="S139" s="219"/>
      <c r="T139" s="219"/>
      <c r="U139" s="219"/>
      <c r="V139" s="219"/>
      <c r="W139" s="219"/>
      <c r="X139" s="219">
        <v>0</v>
      </c>
      <c r="Y139" s="219"/>
      <c r="Z139" s="220">
        <v>0</v>
      </c>
      <c r="AA139" s="32"/>
    </row>
    <row r="140" spans="2:27" ht="23.25" hidden="1" x14ac:dyDescent="0.25">
      <c r="B140" s="28">
        <v>60</v>
      </c>
      <c r="C140" s="29" t="s">
        <v>74</v>
      </c>
      <c r="D140" s="30" t="s">
        <v>75</v>
      </c>
      <c r="E140" s="31" t="s">
        <v>146</v>
      </c>
      <c r="F140" s="30" t="s">
        <v>83</v>
      </c>
      <c r="G140" s="32" t="s">
        <v>142</v>
      </c>
      <c r="H140" s="35">
        <v>109185</v>
      </c>
      <c r="I140" s="35">
        <v>112710</v>
      </c>
      <c r="J140" s="32">
        <v>2024</v>
      </c>
      <c r="K140" s="33" t="s">
        <v>188</v>
      </c>
      <c r="L140" s="34">
        <f>Mensualización!BJ72</f>
        <v>0</v>
      </c>
      <c r="M140" s="80">
        <f t="shared" ref="M140:M149" si="9">+L140*H140</f>
        <v>0</v>
      </c>
      <c r="N140" s="34">
        <f t="shared" si="8"/>
        <v>0</v>
      </c>
      <c r="O140" s="33">
        <f t="shared" ref="O140:O149" si="10">IFERROR(+N140*H140,"")</f>
        <v>0</v>
      </c>
      <c r="P140" s="102">
        <f t="shared" ref="P140:Q203" si="11">+IFERROR(L140-N140,"")</f>
        <v>0</v>
      </c>
      <c r="Q140" s="33">
        <f t="shared" si="11"/>
        <v>0</v>
      </c>
      <c r="R140" s="219"/>
      <c r="S140" s="219"/>
      <c r="T140" s="219"/>
      <c r="U140" s="219"/>
      <c r="V140" s="219"/>
      <c r="W140" s="219"/>
      <c r="X140" s="219">
        <v>0</v>
      </c>
      <c r="Y140" s="219"/>
      <c r="Z140" s="220">
        <v>0</v>
      </c>
      <c r="AA140" s="32"/>
    </row>
    <row r="141" spans="2:27" ht="23.25" hidden="1" x14ac:dyDescent="0.25">
      <c r="B141" s="28">
        <v>61</v>
      </c>
      <c r="C141" s="29" t="s">
        <v>74</v>
      </c>
      <c r="D141" s="30" t="s">
        <v>75</v>
      </c>
      <c r="E141" s="31" t="s">
        <v>147</v>
      </c>
      <c r="F141" s="30" t="s">
        <v>92</v>
      </c>
      <c r="G141" s="32" t="s">
        <v>142</v>
      </c>
      <c r="H141" s="35">
        <v>179176</v>
      </c>
      <c r="I141" s="35">
        <v>184968</v>
      </c>
      <c r="J141" s="32">
        <v>2024</v>
      </c>
      <c r="K141" s="33" t="s">
        <v>188</v>
      </c>
      <c r="L141" s="34">
        <f>Mensualización!BJ73</f>
        <v>0</v>
      </c>
      <c r="M141" s="80">
        <f t="shared" si="9"/>
        <v>0</v>
      </c>
      <c r="N141" s="34">
        <f t="shared" ref="N141:N204" si="12">+Z141</f>
        <v>0</v>
      </c>
      <c r="O141" s="33">
        <f t="shared" si="10"/>
        <v>0</v>
      </c>
      <c r="P141" s="102">
        <f t="shared" si="11"/>
        <v>0</v>
      </c>
      <c r="Q141" s="33">
        <f t="shared" si="11"/>
        <v>0</v>
      </c>
      <c r="R141" s="219"/>
      <c r="S141" s="219"/>
      <c r="T141" s="219"/>
      <c r="U141" s="219"/>
      <c r="V141" s="219"/>
      <c r="W141" s="219"/>
      <c r="X141" s="219">
        <v>0</v>
      </c>
      <c r="Y141" s="219"/>
      <c r="Z141" s="220">
        <v>0</v>
      </c>
      <c r="AA141" s="32"/>
    </row>
    <row r="142" spans="2:27" ht="23.25" hidden="1" x14ac:dyDescent="0.25">
      <c r="B142" s="28">
        <v>62</v>
      </c>
      <c r="C142" s="29" t="s">
        <v>74</v>
      </c>
      <c r="D142" s="30" t="s">
        <v>75</v>
      </c>
      <c r="E142" s="31" t="s">
        <v>148</v>
      </c>
      <c r="F142" s="30" t="s">
        <v>92</v>
      </c>
      <c r="G142" s="32" t="s">
        <v>142</v>
      </c>
      <c r="H142" s="35">
        <v>159735</v>
      </c>
      <c r="I142" s="35">
        <v>164895</v>
      </c>
      <c r="J142" s="32">
        <v>2024</v>
      </c>
      <c r="K142" s="33" t="s">
        <v>188</v>
      </c>
      <c r="L142" s="34">
        <f>Mensualización!BJ74</f>
        <v>0</v>
      </c>
      <c r="M142" s="80">
        <f t="shared" si="9"/>
        <v>0</v>
      </c>
      <c r="N142" s="34">
        <f t="shared" si="12"/>
        <v>0</v>
      </c>
      <c r="O142" s="33">
        <f t="shared" si="10"/>
        <v>0</v>
      </c>
      <c r="P142" s="102">
        <f t="shared" si="11"/>
        <v>0</v>
      </c>
      <c r="Q142" s="33">
        <f t="shared" si="11"/>
        <v>0</v>
      </c>
      <c r="R142" s="219"/>
      <c r="S142" s="219"/>
      <c r="T142" s="219"/>
      <c r="U142" s="219"/>
      <c r="V142" s="219"/>
      <c r="W142" s="219"/>
      <c r="X142" s="219">
        <v>0</v>
      </c>
      <c r="Y142" s="219"/>
      <c r="Z142" s="220">
        <v>0</v>
      </c>
      <c r="AA142" s="32"/>
    </row>
    <row r="143" spans="2:27" ht="23.25" hidden="1" x14ac:dyDescent="0.25">
      <c r="B143" s="28">
        <v>63</v>
      </c>
      <c r="C143" s="29" t="s">
        <v>74</v>
      </c>
      <c r="D143" s="30" t="s">
        <v>75</v>
      </c>
      <c r="E143" s="31" t="s">
        <v>149</v>
      </c>
      <c r="F143" s="30" t="s">
        <v>92</v>
      </c>
      <c r="G143" s="32" t="s">
        <v>142</v>
      </c>
      <c r="H143" s="35">
        <v>90988</v>
      </c>
      <c r="I143" s="35">
        <v>93925</v>
      </c>
      <c r="J143" s="32">
        <v>2024</v>
      </c>
      <c r="K143" s="33" t="s">
        <v>188</v>
      </c>
      <c r="L143" s="34">
        <f>Mensualización!BJ75</f>
        <v>0</v>
      </c>
      <c r="M143" s="80">
        <f t="shared" si="9"/>
        <v>0</v>
      </c>
      <c r="N143" s="34">
        <f t="shared" si="12"/>
        <v>0</v>
      </c>
      <c r="O143" s="33">
        <f t="shared" si="10"/>
        <v>0</v>
      </c>
      <c r="P143" s="102">
        <f t="shared" si="11"/>
        <v>0</v>
      </c>
      <c r="Q143" s="33">
        <f t="shared" si="11"/>
        <v>0</v>
      </c>
      <c r="R143" s="219"/>
      <c r="S143" s="219"/>
      <c r="T143" s="219"/>
      <c r="U143" s="219"/>
      <c r="V143" s="219"/>
      <c r="W143" s="219"/>
      <c r="X143" s="219">
        <v>0</v>
      </c>
      <c r="Y143" s="219"/>
      <c r="Z143" s="220">
        <v>0</v>
      </c>
      <c r="AA143" s="32"/>
    </row>
    <row r="144" spans="2:27" ht="23.25" hidden="1" x14ac:dyDescent="0.25">
      <c r="B144" s="28">
        <v>64</v>
      </c>
      <c r="C144" s="29" t="s">
        <v>74</v>
      </c>
      <c r="D144" s="30" t="s">
        <v>75</v>
      </c>
      <c r="E144" s="31" t="s">
        <v>150</v>
      </c>
      <c r="F144" s="30" t="s">
        <v>92</v>
      </c>
      <c r="G144" s="32" t="s">
        <v>142</v>
      </c>
      <c r="H144" s="35">
        <v>109185</v>
      </c>
      <c r="I144" s="35">
        <v>112710</v>
      </c>
      <c r="J144" s="32">
        <v>2024</v>
      </c>
      <c r="K144" s="33" t="s">
        <v>188</v>
      </c>
      <c r="L144" s="34">
        <f>Mensualización!BJ76</f>
        <v>0</v>
      </c>
      <c r="M144" s="80">
        <f t="shared" si="9"/>
        <v>0</v>
      </c>
      <c r="N144" s="34">
        <f t="shared" si="12"/>
        <v>0</v>
      </c>
      <c r="O144" s="33">
        <f t="shared" si="10"/>
        <v>0</v>
      </c>
      <c r="P144" s="102">
        <f t="shared" si="11"/>
        <v>0</v>
      </c>
      <c r="Q144" s="33">
        <f t="shared" si="11"/>
        <v>0</v>
      </c>
      <c r="R144" s="219"/>
      <c r="S144" s="219"/>
      <c r="T144" s="219"/>
      <c r="U144" s="219"/>
      <c r="V144" s="219"/>
      <c r="W144" s="219"/>
      <c r="X144" s="219">
        <v>0</v>
      </c>
      <c r="Y144" s="219"/>
      <c r="Z144" s="220">
        <v>0</v>
      </c>
      <c r="AA144" s="32"/>
    </row>
    <row r="145" spans="2:27" ht="23.25" hidden="1" x14ac:dyDescent="0.25">
      <c r="B145" s="28">
        <v>65</v>
      </c>
      <c r="C145" s="29" t="s">
        <v>74</v>
      </c>
      <c r="D145" s="30" t="s">
        <v>75</v>
      </c>
      <c r="E145" s="31" t="s">
        <v>151</v>
      </c>
      <c r="F145" s="30" t="s">
        <v>92</v>
      </c>
      <c r="G145" s="32" t="s">
        <v>142</v>
      </c>
      <c r="H145" s="35">
        <v>90988</v>
      </c>
      <c r="I145" s="35">
        <v>93925</v>
      </c>
      <c r="J145" s="32">
        <v>2024</v>
      </c>
      <c r="K145" s="33" t="s">
        <v>188</v>
      </c>
      <c r="L145" s="34">
        <f>Mensualización!BJ77</f>
        <v>0</v>
      </c>
      <c r="M145" s="80">
        <f t="shared" si="9"/>
        <v>0</v>
      </c>
      <c r="N145" s="34">
        <f t="shared" si="12"/>
        <v>0</v>
      </c>
      <c r="O145" s="33">
        <f t="shared" si="10"/>
        <v>0</v>
      </c>
      <c r="P145" s="102">
        <f t="shared" si="11"/>
        <v>0</v>
      </c>
      <c r="Q145" s="33">
        <f t="shared" si="11"/>
        <v>0</v>
      </c>
      <c r="R145" s="219"/>
      <c r="S145" s="219"/>
      <c r="T145" s="219"/>
      <c r="U145" s="219"/>
      <c r="V145" s="219"/>
      <c r="W145" s="219"/>
      <c r="X145" s="219">
        <v>0</v>
      </c>
      <c r="Y145" s="219"/>
      <c r="Z145" s="220">
        <v>0</v>
      </c>
      <c r="AA145" s="32"/>
    </row>
    <row r="146" spans="2:27" ht="25.5" hidden="1" x14ac:dyDescent="0.25">
      <c r="B146" s="28">
        <v>66</v>
      </c>
      <c r="C146" s="29" t="s">
        <v>74</v>
      </c>
      <c r="D146" s="30" t="s">
        <v>75</v>
      </c>
      <c r="E146" s="31" t="s">
        <v>152</v>
      </c>
      <c r="F146" s="30" t="s">
        <v>77</v>
      </c>
      <c r="G146" s="32" t="s">
        <v>142</v>
      </c>
      <c r="H146" s="35">
        <v>537528</v>
      </c>
      <c r="I146" s="35">
        <v>554904</v>
      </c>
      <c r="J146" s="32">
        <v>2024</v>
      </c>
      <c r="K146" s="33" t="s">
        <v>188</v>
      </c>
      <c r="L146" s="34">
        <f>Mensualización!BJ78</f>
        <v>0</v>
      </c>
      <c r="M146" s="80">
        <f t="shared" si="9"/>
        <v>0</v>
      </c>
      <c r="N146" s="34">
        <f t="shared" si="12"/>
        <v>0</v>
      </c>
      <c r="O146" s="33">
        <f t="shared" si="10"/>
        <v>0</v>
      </c>
      <c r="P146" s="102">
        <f t="shared" si="11"/>
        <v>0</v>
      </c>
      <c r="Q146" s="33">
        <f t="shared" si="11"/>
        <v>0</v>
      </c>
      <c r="R146" s="219"/>
      <c r="S146" s="219"/>
      <c r="T146" s="219"/>
      <c r="U146" s="219"/>
      <c r="V146" s="219"/>
      <c r="W146" s="219"/>
      <c r="X146" s="219">
        <v>0</v>
      </c>
      <c r="Y146" s="219"/>
      <c r="Z146" s="220">
        <v>0</v>
      </c>
      <c r="AA146" s="32"/>
    </row>
    <row r="147" spans="2:27" ht="25.5" hidden="1" x14ac:dyDescent="0.25">
      <c r="B147" s="28">
        <v>67</v>
      </c>
      <c r="C147" s="29" t="s">
        <v>74</v>
      </c>
      <c r="D147" s="30" t="s">
        <v>75</v>
      </c>
      <c r="E147" s="31" t="s">
        <v>153</v>
      </c>
      <c r="F147" s="30" t="s">
        <v>77</v>
      </c>
      <c r="G147" s="32" t="s">
        <v>142</v>
      </c>
      <c r="H147" s="35">
        <v>1533456</v>
      </c>
      <c r="I147" s="35">
        <v>1582992</v>
      </c>
      <c r="J147" s="32">
        <v>2024</v>
      </c>
      <c r="K147" s="33" t="s">
        <v>188</v>
      </c>
      <c r="L147" s="34">
        <f>Mensualización!BJ79</f>
        <v>0</v>
      </c>
      <c r="M147" s="80">
        <f t="shared" si="9"/>
        <v>0</v>
      </c>
      <c r="N147" s="34">
        <f t="shared" si="12"/>
        <v>0</v>
      </c>
      <c r="O147" s="33">
        <f t="shared" si="10"/>
        <v>0</v>
      </c>
      <c r="P147" s="102">
        <f t="shared" si="11"/>
        <v>0</v>
      </c>
      <c r="Q147" s="33">
        <f t="shared" si="11"/>
        <v>0</v>
      </c>
      <c r="R147" s="219"/>
      <c r="S147" s="219"/>
      <c r="T147" s="219"/>
      <c r="U147" s="219"/>
      <c r="V147" s="219"/>
      <c r="W147" s="219"/>
      <c r="X147" s="219">
        <v>0</v>
      </c>
      <c r="Y147" s="219"/>
      <c r="Z147" s="220">
        <v>0</v>
      </c>
      <c r="AA147" s="32"/>
    </row>
    <row r="148" spans="2:27" ht="25.5" hidden="1" x14ac:dyDescent="0.25">
      <c r="B148" s="28">
        <v>68</v>
      </c>
      <c r="C148" s="29" t="s">
        <v>74</v>
      </c>
      <c r="D148" s="30" t="s">
        <v>75</v>
      </c>
      <c r="E148" s="31" t="s">
        <v>154</v>
      </c>
      <c r="F148" s="30" t="s">
        <v>77</v>
      </c>
      <c r="G148" s="32" t="s">
        <v>142</v>
      </c>
      <c r="H148" s="35">
        <v>873480</v>
      </c>
      <c r="I148" s="35">
        <v>901680</v>
      </c>
      <c r="J148" s="32">
        <v>2024</v>
      </c>
      <c r="K148" s="33" t="s">
        <v>188</v>
      </c>
      <c r="L148" s="34">
        <f>Mensualización!BJ80</f>
        <v>0</v>
      </c>
      <c r="M148" s="80">
        <f t="shared" si="9"/>
        <v>0</v>
      </c>
      <c r="N148" s="34">
        <f t="shared" si="12"/>
        <v>0</v>
      </c>
      <c r="O148" s="33">
        <f t="shared" si="10"/>
        <v>0</v>
      </c>
      <c r="P148" s="102">
        <f t="shared" si="11"/>
        <v>0</v>
      </c>
      <c r="Q148" s="33">
        <f t="shared" si="11"/>
        <v>0</v>
      </c>
      <c r="R148" s="219"/>
      <c r="S148" s="219"/>
      <c r="T148" s="219"/>
      <c r="U148" s="219"/>
      <c r="V148" s="219"/>
      <c r="W148" s="219"/>
      <c r="X148" s="219">
        <v>0</v>
      </c>
      <c r="Y148" s="219"/>
      <c r="Z148" s="220">
        <v>0</v>
      </c>
      <c r="AA148" s="32"/>
    </row>
    <row r="149" spans="2:27" ht="25.5" hidden="1" x14ac:dyDescent="0.25">
      <c r="B149" s="28">
        <v>69</v>
      </c>
      <c r="C149" s="29" t="s">
        <v>74</v>
      </c>
      <c r="D149" s="30" t="s">
        <v>75</v>
      </c>
      <c r="E149" s="31" t="s">
        <v>155</v>
      </c>
      <c r="F149" s="30" t="s">
        <v>77</v>
      </c>
      <c r="G149" s="32" t="s">
        <v>78</v>
      </c>
      <c r="H149" s="35">
        <v>7726896</v>
      </c>
      <c r="I149" s="35">
        <v>7976400</v>
      </c>
      <c r="J149" s="32">
        <v>2024</v>
      </c>
      <c r="K149" s="33" t="s">
        <v>188</v>
      </c>
      <c r="L149" s="34">
        <f>Mensualización!BJ81</f>
        <v>0</v>
      </c>
      <c r="M149" s="80">
        <f t="shared" si="9"/>
        <v>0</v>
      </c>
      <c r="N149" s="34">
        <f t="shared" si="12"/>
        <v>0</v>
      </c>
      <c r="O149" s="33">
        <f t="shared" si="10"/>
        <v>0</v>
      </c>
      <c r="P149" s="102">
        <f t="shared" si="11"/>
        <v>0</v>
      </c>
      <c r="Q149" s="33">
        <f t="shared" si="11"/>
        <v>0</v>
      </c>
      <c r="R149" s="219"/>
      <c r="S149" s="219"/>
      <c r="T149" s="219"/>
      <c r="U149" s="219"/>
      <c r="V149" s="219"/>
      <c r="W149" s="219"/>
      <c r="X149" s="219">
        <v>0</v>
      </c>
      <c r="Y149" s="219"/>
      <c r="Z149" s="220">
        <v>0</v>
      </c>
      <c r="AA149" s="32"/>
    </row>
    <row r="150" spans="2:27" ht="25.5" hidden="1" x14ac:dyDescent="0.25">
      <c r="B150" s="28">
        <v>1</v>
      </c>
      <c r="C150" s="29" t="s">
        <v>74</v>
      </c>
      <c r="D150" s="30" t="s">
        <v>75</v>
      </c>
      <c r="E150" s="31" t="s">
        <v>76</v>
      </c>
      <c r="F150" s="30" t="s">
        <v>77</v>
      </c>
      <c r="G150" s="32" t="s">
        <v>78</v>
      </c>
      <c r="H150" s="35">
        <v>4658560</v>
      </c>
      <c r="I150" s="35">
        <v>4809120</v>
      </c>
      <c r="J150" s="32">
        <v>2025</v>
      </c>
      <c r="K150" s="33" t="s">
        <v>189</v>
      </c>
      <c r="L150" s="34">
        <f>Mensualización!BK13</f>
        <v>1.75</v>
      </c>
      <c r="M150" s="80">
        <f>+L150*I150</f>
        <v>8415960</v>
      </c>
      <c r="N150" s="34">
        <f t="shared" si="12"/>
        <v>1.75</v>
      </c>
      <c r="O150" s="33">
        <f>IFERROR(+N150*I150,"")</f>
        <v>8415960</v>
      </c>
      <c r="P150" s="102">
        <f t="shared" si="11"/>
        <v>0</v>
      </c>
      <c r="Q150" s="33">
        <f t="shared" si="11"/>
        <v>0</v>
      </c>
      <c r="R150" s="219"/>
      <c r="T150" s="219"/>
      <c r="U150" s="219"/>
      <c r="V150" s="219"/>
      <c r="W150" s="219"/>
      <c r="X150" s="219">
        <v>1.75</v>
      </c>
      <c r="Y150" s="219"/>
      <c r="Z150" s="220">
        <v>1.75</v>
      </c>
      <c r="AA150" s="32"/>
    </row>
    <row r="151" spans="2:27" ht="23.25" hidden="1" x14ac:dyDescent="0.25">
      <c r="B151" s="28">
        <v>2</v>
      </c>
      <c r="C151" s="29" t="s">
        <v>74</v>
      </c>
      <c r="D151" s="30" t="s">
        <v>75</v>
      </c>
      <c r="E151" s="31" t="s">
        <v>79</v>
      </c>
      <c r="F151" s="30" t="s">
        <v>80</v>
      </c>
      <c r="G151" s="32" t="s">
        <v>78</v>
      </c>
      <c r="H151" s="35">
        <v>35836</v>
      </c>
      <c r="I151" s="35">
        <v>36994</v>
      </c>
      <c r="J151" s="32">
        <v>2025</v>
      </c>
      <c r="K151" s="33" t="s">
        <v>189</v>
      </c>
      <c r="L151" s="34">
        <f>Mensualización!BK14</f>
        <v>6478.3586921578208</v>
      </c>
      <c r="M151" s="80">
        <f t="shared" ref="M151:M214" si="13">+L151*I151</f>
        <v>239660401.45768642</v>
      </c>
      <c r="N151" s="34">
        <f t="shared" si="12"/>
        <v>3945</v>
      </c>
      <c r="O151" s="33">
        <f t="shared" ref="O151:O214" si="14">IFERROR(+N151*I151,"")</f>
        <v>145941330</v>
      </c>
      <c r="P151" s="102">
        <f t="shared" si="11"/>
        <v>2533.3586921578208</v>
      </c>
      <c r="Q151" s="33">
        <f t="shared" si="11"/>
        <v>93719071.457686424</v>
      </c>
      <c r="R151" s="219">
        <v>192</v>
      </c>
      <c r="S151" s="219">
        <v>1767</v>
      </c>
      <c r="T151" s="219">
        <v>116</v>
      </c>
      <c r="U151" s="219">
        <v>69</v>
      </c>
      <c r="V151" s="219">
        <v>84</v>
      </c>
      <c r="W151" s="219">
        <v>1717</v>
      </c>
      <c r="X151" s="219">
        <f>SUM(R151:W151)</f>
        <v>3945</v>
      </c>
      <c r="Y151" s="219"/>
      <c r="Z151" s="220">
        <f>SUM(X151:Y151)</f>
        <v>3945</v>
      </c>
      <c r="AA151" s="32"/>
    </row>
    <row r="152" spans="2:27" ht="23.25" hidden="1" x14ac:dyDescent="0.25">
      <c r="B152" s="28">
        <v>3</v>
      </c>
      <c r="C152" s="29" t="s">
        <v>74</v>
      </c>
      <c r="D152" s="30" t="s">
        <v>75</v>
      </c>
      <c r="E152" s="31" t="s">
        <v>81</v>
      </c>
      <c r="F152" s="30" t="s">
        <v>80</v>
      </c>
      <c r="G152" s="32" t="s">
        <v>78</v>
      </c>
      <c r="H152" s="35">
        <v>44795</v>
      </c>
      <c r="I152" s="35">
        <v>46242</v>
      </c>
      <c r="J152" s="32">
        <v>2025</v>
      </c>
      <c r="K152" s="33" t="s">
        <v>189</v>
      </c>
      <c r="L152" s="34">
        <f>Mensualización!BK15</f>
        <v>16</v>
      </c>
      <c r="M152" s="80">
        <f t="shared" si="13"/>
        <v>739872</v>
      </c>
      <c r="N152" s="34">
        <f t="shared" si="12"/>
        <v>16</v>
      </c>
      <c r="O152" s="33">
        <f t="shared" si="14"/>
        <v>739872</v>
      </c>
      <c r="P152" s="102">
        <f t="shared" si="11"/>
        <v>0</v>
      </c>
      <c r="Q152" s="33">
        <f t="shared" si="11"/>
        <v>0</v>
      </c>
      <c r="R152" s="219"/>
      <c r="S152" s="219"/>
      <c r="T152" s="219"/>
      <c r="U152" s="219"/>
      <c r="V152" s="219"/>
      <c r="W152" s="219"/>
      <c r="X152" s="219">
        <v>16</v>
      </c>
      <c r="Y152" s="219"/>
      <c r="Z152" s="220">
        <v>16</v>
      </c>
      <c r="AA152" s="32"/>
    </row>
    <row r="153" spans="2:27" ht="23.25" hidden="1" x14ac:dyDescent="0.25">
      <c r="B153" s="28">
        <v>4</v>
      </c>
      <c r="C153" s="29" t="s">
        <v>74</v>
      </c>
      <c r="D153" s="30" t="s">
        <v>75</v>
      </c>
      <c r="E153" s="31" t="s">
        <v>82</v>
      </c>
      <c r="F153" s="30" t="s">
        <v>83</v>
      </c>
      <c r="G153" s="32" t="s">
        <v>78</v>
      </c>
      <c r="H153" s="35">
        <v>58232</v>
      </c>
      <c r="I153" s="35">
        <v>60112</v>
      </c>
      <c r="J153" s="32">
        <v>2025</v>
      </c>
      <c r="K153" s="33" t="s">
        <v>189</v>
      </c>
      <c r="L153" s="34">
        <f>Mensualización!BK16</f>
        <v>520</v>
      </c>
      <c r="M153" s="80">
        <f t="shared" si="13"/>
        <v>31258240</v>
      </c>
      <c r="N153" s="34">
        <f t="shared" si="12"/>
        <v>520</v>
      </c>
      <c r="O153" s="33">
        <f t="shared" si="14"/>
        <v>31258240</v>
      </c>
      <c r="P153" s="102">
        <f t="shared" si="11"/>
        <v>0</v>
      </c>
      <c r="Q153" s="33">
        <f t="shared" si="11"/>
        <v>0</v>
      </c>
      <c r="R153" s="219">
        <v>80</v>
      </c>
      <c r="S153" s="219">
        <v>201</v>
      </c>
      <c r="T153" s="219">
        <v>80</v>
      </c>
      <c r="U153" s="219">
        <v>17</v>
      </c>
      <c r="V153" s="219">
        <v>2</v>
      </c>
      <c r="W153" s="219">
        <v>140</v>
      </c>
      <c r="X153" s="219">
        <v>520</v>
      </c>
      <c r="Y153" s="219"/>
      <c r="Z153" s="220">
        <v>520</v>
      </c>
      <c r="AA153" s="32"/>
    </row>
    <row r="154" spans="2:27" ht="23.25" hidden="1" x14ac:dyDescent="0.25">
      <c r="B154" s="28">
        <v>5</v>
      </c>
      <c r="C154" s="29" t="s">
        <v>74</v>
      </c>
      <c r="D154" s="30" t="s">
        <v>75</v>
      </c>
      <c r="E154" s="31" t="s">
        <v>84</v>
      </c>
      <c r="F154" s="30" t="s">
        <v>83</v>
      </c>
      <c r="G154" s="32" t="s">
        <v>78</v>
      </c>
      <c r="H154" s="35">
        <v>58232</v>
      </c>
      <c r="I154" s="35">
        <v>60112</v>
      </c>
      <c r="J154" s="32">
        <v>2025</v>
      </c>
      <c r="K154" s="33" t="s">
        <v>189</v>
      </c>
      <c r="L154" s="34">
        <f>Mensualización!BK17</f>
        <v>958</v>
      </c>
      <c r="M154" s="80">
        <f t="shared" si="13"/>
        <v>57587296</v>
      </c>
      <c r="N154" s="34">
        <f t="shared" si="12"/>
        <v>958</v>
      </c>
      <c r="O154" s="33">
        <f t="shared" si="14"/>
        <v>57587296</v>
      </c>
      <c r="P154" s="102">
        <f t="shared" si="11"/>
        <v>0</v>
      </c>
      <c r="Q154" s="33">
        <f t="shared" si="11"/>
        <v>0</v>
      </c>
      <c r="R154" s="219">
        <v>38</v>
      </c>
      <c r="S154" s="219">
        <v>576</v>
      </c>
      <c r="T154" s="219">
        <v>7</v>
      </c>
      <c r="U154" s="219">
        <v>23</v>
      </c>
      <c r="V154" s="219">
        <v>9</v>
      </c>
      <c r="W154" s="219">
        <v>305</v>
      </c>
      <c r="X154" s="219">
        <v>958</v>
      </c>
      <c r="Y154" s="219"/>
      <c r="Z154" s="220">
        <v>958</v>
      </c>
      <c r="AA154" s="32"/>
    </row>
    <row r="155" spans="2:27" ht="23.25" hidden="1" x14ac:dyDescent="0.25">
      <c r="B155" s="28">
        <v>6</v>
      </c>
      <c r="C155" s="29" t="s">
        <v>74</v>
      </c>
      <c r="D155" s="30" t="s">
        <v>75</v>
      </c>
      <c r="E155" s="31" t="s">
        <v>85</v>
      </c>
      <c r="F155" s="30" t="s">
        <v>83</v>
      </c>
      <c r="G155" s="32" t="s">
        <v>78</v>
      </c>
      <c r="H155" s="35">
        <v>95185</v>
      </c>
      <c r="I155" s="35">
        <v>98260</v>
      </c>
      <c r="J155" s="32">
        <v>2025</v>
      </c>
      <c r="K155" s="33" t="s">
        <v>189</v>
      </c>
      <c r="L155" s="34">
        <f>Mensualización!BK18</f>
        <v>72</v>
      </c>
      <c r="M155" s="80">
        <f t="shared" si="13"/>
        <v>7074720</v>
      </c>
      <c r="N155" s="34">
        <f t="shared" si="12"/>
        <v>72</v>
      </c>
      <c r="O155" s="33">
        <f t="shared" si="14"/>
        <v>7074720</v>
      </c>
      <c r="P155" s="102">
        <f t="shared" si="11"/>
        <v>0</v>
      </c>
      <c r="Q155" s="33">
        <f t="shared" si="11"/>
        <v>0</v>
      </c>
      <c r="R155" s="219">
        <v>9</v>
      </c>
      <c r="S155" s="219">
        <v>37</v>
      </c>
      <c r="T155" s="219">
        <v>2</v>
      </c>
      <c r="U155" s="219">
        <v>3</v>
      </c>
      <c r="V155" s="219">
        <v>0</v>
      </c>
      <c r="W155" s="219">
        <v>21</v>
      </c>
      <c r="X155" s="219">
        <v>72</v>
      </c>
      <c r="Y155" s="219"/>
      <c r="Z155" s="220">
        <v>72</v>
      </c>
      <c r="AA155" s="32"/>
    </row>
    <row r="156" spans="2:27" ht="23.25" hidden="1" x14ac:dyDescent="0.25">
      <c r="B156" s="28">
        <v>7</v>
      </c>
      <c r="C156" s="29" t="s">
        <v>74</v>
      </c>
      <c r="D156" s="30" t="s">
        <v>75</v>
      </c>
      <c r="E156" s="31" t="s">
        <v>86</v>
      </c>
      <c r="F156" s="30" t="s">
        <v>83</v>
      </c>
      <c r="G156" s="32" t="s">
        <v>78</v>
      </c>
      <c r="H156" s="35">
        <v>58232</v>
      </c>
      <c r="I156" s="35">
        <v>60112</v>
      </c>
      <c r="J156" s="32">
        <v>2025</v>
      </c>
      <c r="K156" s="33" t="s">
        <v>189</v>
      </c>
      <c r="L156" s="34">
        <f>Mensualización!BK19</f>
        <v>59</v>
      </c>
      <c r="M156" s="80">
        <f t="shared" si="13"/>
        <v>3546608</v>
      </c>
      <c r="N156" s="34">
        <f t="shared" si="12"/>
        <v>59</v>
      </c>
      <c r="O156" s="33">
        <f t="shared" si="14"/>
        <v>3546608</v>
      </c>
      <c r="P156" s="102">
        <f t="shared" si="11"/>
        <v>0</v>
      </c>
      <c r="Q156" s="33">
        <f t="shared" si="11"/>
        <v>0</v>
      </c>
      <c r="R156" s="219">
        <v>2</v>
      </c>
      <c r="S156" s="219">
        <v>15</v>
      </c>
      <c r="T156" s="219">
        <v>2</v>
      </c>
      <c r="U156" s="219">
        <v>2</v>
      </c>
      <c r="V156" s="219">
        <v>0</v>
      </c>
      <c r="W156" s="219">
        <v>38</v>
      </c>
      <c r="X156" s="219">
        <v>59</v>
      </c>
      <c r="Y156" s="219"/>
      <c r="Z156" s="220">
        <v>59</v>
      </c>
      <c r="AA156" s="32"/>
    </row>
    <row r="157" spans="2:27" ht="25.5" hidden="1" x14ac:dyDescent="0.25">
      <c r="B157" s="28">
        <v>8</v>
      </c>
      <c r="C157" s="29" t="s">
        <v>74</v>
      </c>
      <c r="D157" s="30" t="s">
        <v>75</v>
      </c>
      <c r="E157" s="31" t="s">
        <v>87</v>
      </c>
      <c r="F157" s="30" t="s">
        <v>83</v>
      </c>
      <c r="G157" s="32" t="s">
        <v>78</v>
      </c>
      <c r="H157" s="35">
        <v>58232</v>
      </c>
      <c r="I157" s="35">
        <v>60112</v>
      </c>
      <c r="J157" s="32">
        <v>2025</v>
      </c>
      <c r="K157" s="33" t="s">
        <v>189</v>
      </c>
      <c r="L157" s="34">
        <f>Mensualización!BK20</f>
        <v>20</v>
      </c>
      <c r="M157" s="80">
        <f t="shared" si="13"/>
        <v>1202240</v>
      </c>
      <c r="N157" s="34">
        <f t="shared" si="12"/>
        <v>20</v>
      </c>
      <c r="O157" s="33">
        <f t="shared" si="14"/>
        <v>1202240</v>
      </c>
      <c r="P157" s="102">
        <f t="shared" si="11"/>
        <v>0</v>
      </c>
      <c r="Q157" s="33">
        <f t="shared" si="11"/>
        <v>0</v>
      </c>
      <c r="R157" s="219"/>
      <c r="S157" s="219">
        <v>4</v>
      </c>
      <c r="T157" s="219"/>
      <c r="U157" s="219"/>
      <c r="V157" s="219"/>
      <c r="W157" s="219">
        <v>16</v>
      </c>
      <c r="X157" s="219">
        <v>20</v>
      </c>
      <c r="Y157" s="219"/>
      <c r="Z157" s="220">
        <v>20</v>
      </c>
      <c r="AA157" s="32"/>
    </row>
    <row r="158" spans="2:27" ht="23.25" hidden="1" x14ac:dyDescent="0.25">
      <c r="B158" s="28">
        <v>9</v>
      </c>
      <c r="C158" s="29" t="s">
        <v>74</v>
      </c>
      <c r="D158" s="30" t="s">
        <v>75</v>
      </c>
      <c r="E158" s="31" t="s">
        <v>88</v>
      </c>
      <c r="F158" s="30" t="s">
        <v>83</v>
      </c>
      <c r="G158" s="32" t="s">
        <v>78</v>
      </c>
      <c r="H158" s="35">
        <v>22396</v>
      </c>
      <c r="I158" s="35">
        <v>23120</v>
      </c>
      <c r="J158" s="32">
        <v>2025</v>
      </c>
      <c r="K158" s="33" t="s">
        <v>189</v>
      </c>
      <c r="L158" s="34">
        <f>Mensualización!BK21</f>
        <v>0</v>
      </c>
      <c r="M158" s="80">
        <f t="shared" si="13"/>
        <v>0</v>
      </c>
      <c r="N158" s="34">
        <f t="shared" si="12"/>
        <v>0</v>
      </c>
      <c r="O158" s="33">
        <f t="shared" si="14"/>
        <v>0</v>
      </c>
      <c r="P158" s="102">
        <f t="shared" si="11"/>
        <v>0</v>
      </c>
      <c r="Q158" s="33">
        <f t="shared" si="11"/>
        <v>0</v>
      </c>
      <c r="R158" s="219"/>
      <c r="S158" s="219"/>
      <c r="T158" s="219"/>
      <c r="U158" s="219"/>
      <c r="V158" s="219"/>
      <c r="W158" s="219"/>
      <c r="X158" s="219">
        <v>0</v>
      </c>
      <c r="Y158" s="219"/>
      <c r="Z158" s="220">
        <v>0</v>
      </c>
      <c r="AA158" s="32"/>
    </row>
    <row r="159" spans="2:27" ht="23.25" hidden="1" x14ac:dyDescent="0.25">
      <c r="B159" s="28">
        <v>10</v>
      </c>
      <c r="C159" s="29" t="s">
        <v>74</v>
      </c>
      <c r="D159" s="30" t="s">
        <v>75</v>
      </c>
      <c r="E159" s="31" t="s">
        <v>89</v>
      </c>
      <c r="F159" s="30" t="s">
        <v>83</v>
      </c>
      <c r="G159" s="32" t="s">
        <v>78</v>
      </c>
      <c r="H159" s="35">
        <v>58232</v>
      </c>
      <c r="I159" s="35">
        <v>60112</v>
      </c>
      <c r="J159" s="32">
        <v>2025</v>
      </c>
      <c r="K159" s="33" t="s">
        <v>189</v>
      </c>
      <c r="L159" s="34">
        <f>Mensualización!BK22</f>
        <v>162</v>
      </c>
      <c r="M159" s="80">
        <f t="shared" si="13"/>
        <v>9738144</v>
      </c>
      <c r="N159" s="34">
        <f t="shared" si="12"/>
        <v>162</v>
      </c>
      <c r="O159" s="33">
        <f t="shared" si="14"/>
        <v>9738144</v>
      </c>
      <c r="P159" s="102">
        <f t="shared" si="11"/>
        <v>0</v>
      </c>
      <c r="Q159" s="33">
        <f t="shared" si="11"/>
        <v>0</v>
      </c>
      <c r="R159" s="219">
        <v>7</v>
      </c>
      <c r="S159" s="219">
        <v>82</v>
      </c>
      <c r="T159" s="219">
        <v>0</v>
      </c>
      <c r="U159" s="219">
        <v>8</v>
      </c>
      <c r="V159" s="219">
        <v>0</v>
      </c>
      <c r="W159" s="219">
        <v>65</v>
      </c>
      <c r="X159" s="219">
        <v>162</v>
      </c>
      <c r="Y159" s="219"/>
      <c r="Z159" s="220">
        <v>162</v>
      </c>
      <c r="AA159" s="32"/>
    </row>
    <row r="160" spans="2:27" ht="23.25" hidden="1" x14ac:dyDescent="0.25">
      <c r="B160" s="28">
        <v>11</v>
      </c>
      <c r="C160" s="29" t="s">
        <v>74</v>
      </c>
      <c r="D160" s="30" t="s">
        <v>75</v>
      </c>
      <c r="E160" s="31" t="s">
        <v>90</v>
      </c>
      <c r="F160" s="30" t="s">
        <v>83</v>
      </c>
      <c r="G160" s="32" t="s">
        <v>78</v>
      </c>
      <c r="H160" s="35">
        <v>35836</v>
      </c>
      <c r="I160" s="35">
        <v>36994</v>
      </c>
      <c r="J160" s="32">
        <v>2025</v>
      </c>
      <c r="K160" s="33" t="s">
        <v>189</v>
      </c>
      <c r="L160" s="34">
        <f>Mensualización!BK23</f>
        <v>121</v>
      </c>
      <c r="M160" s="80">
        <f t="shared" si="13"/>
        <v>4476274</v>
      </c>
      <c r="N160" s="34">
        <f t="shared" si="12"/>
        <v>121</v>
      </c>
      <c r="O160" s="33">
        <f t="shared" si="14"/>
        <v>4476274</v>
      </c>
      <c r="P160" s="102">
        <f t="shared" si="11"/>
        <v>0</v>
      </c>
      <c r="Q160" s="33">
        <f t="shared" si="11"/>
        <v>0</v>
      </c>
      <c r="R160" s="219">
        <v>0</v>
      </c>
      <c r="S160" s="219">
        <v>81</v>
      </c>
      <c r="T160" s="219">
        <v>1</v>
      </c>
      <c r="U160" s="219">
        <v>0</v>
      </c>
      <c r="V160" s="219">
        <v>0</v>
      </c>
      <c r="W160" s="219">
        <v>39</v>
      </c>
      <c r="X160" s="219">
        <v>121</v>
      </c>
      <c r="Y160" s="219"/>
      <c r="Z160" s="220">
        <v>121</v>
      </c>
      <c r="AA160" s="32"/>
    </row>
    <row r="161" spans="2:27" ht="23.25" hidden="1" x14ac:dyDescent="0.25">
      <c r="B161" s="28">
        <v>12</v>
      </c>
      <c r="C161" s="29" t="s">
        <v>74</v>
      </c>
      <c r="D161" s="30" t="s">
        <v>75</v>
      </c>
      <c r="E161" s="31" t="s">
        <v>91</v>
      </c>
      <c r="F161" s="30" t="s">
        <v>92</v>
      </c>
      <c r="G161" s="32" t="s">
        <v>78</v>
      </c>
      <c r="H161" s="35">
        <v>76673</v>
      </c>
      <c r="I161" s="35">
        <v>79149</v>
      </c>
      <c r="J161" s="32">
        <v>2025</v>
      </c>
      <c r="K161" s="33" t="s">
        <v>189</v>
      </c>
      <c r="L161" s="34">
        <f>Mensualización!BK24</f>
        <v>430</v>
      </c>
      <c r="M161" s="80">
        <f t="shared" si="13"/>
        <v>34034070</v>
      </c>
      <c r="N161" s="34">
        <f t="shared" si="12"/>
        <v>430</v>
      </c>
      <c r="O161" s="33">
        <f t="shared" si="14"/>
        <v>34034070</v>
      </c>
      <c r="P161" s="102">
        <f t="shared" si="11"/>
        <v>0</v>
      </c>
      <c r="Q161" s="33">
        <f t="shared" si="11"/>
        <v>0</v>
      </c>
      <c r="R161" s="219">
        <v>34</v>
      </c>
      <c r="S161" s="219">
        <v>188</v>
      </c>
      <c r="T161" s="219">
        <v>53</v>
      </c>
      <c r="U161" s="219">
        <v>12</v>
      </c>
      <c r="V161" s="219">
        <v>6</v>
      </c>
      <c r="W161" s="219">
        <v>137</v>
      </c>
      <c r="X161" s="219">
        <v>430</v>
      </c>
      <c r="Y161" s="219"/>
      <c r="Z161" s="220">
        <v>430</v>
      </c>
      <c r="AA161" s="32"/>
    </row>
    <row r="162" spans="2:27" ht="23.25" hidden="1" x14ac:dyDescent="0.25">
      <c r="B162" s="28">
        <v>13</v>
      </c>
      <c r="C162" s="29" t="s">
        <v>74</v>
      </c>
      <c r="D162" s="30" t="s">
        <v>75</v>
      </c>
      <c r="E162" s="31" t="s">
        <v>93</v>
      </c>
      <c r="F162" s="30" t="s">
        <v>92</v>
      </c>
      <c r="G162" s="32" t="s">
        <v>78</v>
      </c>
      <c r="H162" s="35">
        <v>102230</v>
      </c>
      <c r="I162" s="35">
        <v>105532</v>
      </c>
      <c r="J162" s="32">
        <v>2025</v>
      </c>
      <c r="K162" s="33" t="s">
        <v>189</v>
      </c>
      <c r="L162" s="34">
        <f>Mensualización!BK25</f>
        <v>0</v>
      </c>
      <c r="M162" s="80">
        <f t="shared" si="13"/>
        <v>0</v>
      </c>
      <c r="N162" s="34">
        <f t="shared" si="12"/>
        <v>0</v>
      </c>
      <c r="O162" s="33">
        <f t="shared" si="14"/>
        <v>0</v>
      </c>
      <c r="P162" s="102">
        <f t="shared" si="11"/>
        <v>0</v>
      </c>
      <c r="Q162" s="33">
        <f t="shared" si="11"/>
        <v>0</v>
      </c>
      <c r="R162" s="219"/>
      <c r="S162" s="219"/>
      <c r="T162" s="219"/>
      <c r="U162" s="219"/>
      <c r="V162" s="219"/>
      <c r="W162" s="219"/>
      <c r="X162" s="219">
        <v>0</v>
      </c>
      <c r="Y162" s="219"/>
      <c r="Z162" s="220">
        <v>0</v>
      </c>
      <c r="AA162" s="32"/>
    </row>
    <row r="163" spans="2:27" ht="23.25" hidden="1" x14ac:dyDescent="0.25">
      <c r="B163" s="28">
        <v>14</v>
      </c>
      <c r="C163" s="29" t="s">
        <v>74</v>
      </c>
      <c r="D163" s="30" t="s">
        <v>75</v>
      </c>
      <c r="E163" s="31" t="s">
        <v>94</v>
      </c>
      <c r="F163" s="30" t="s">
        <v>92</v>
      </c>
      <c r="G163" s="32" t="s">
        <v>78</v>
      </c>
      <c r="H163" s="35">
        <v>43674</v>
      </c>
      <c r="I163" s="35">
        <v>45084</v>
      </c>
      <c r="J163" s="32">
        <v>2025</v>
      </c>
      <c r="K163" s="33" t="s">
        <v>189</v>
      </c>
      <c r="L163" s="34">
        <f>Mensualización!BK26</f>
        <v>0</v>
      </c>
      <c r="M163" s="80">
        <f t="shared" si="13"/>
        <v>0</v>
      </c>
      <c r="N163" s="34">
        <f t="shared" si="12"/>
        <v>0</v>
      </c>
      <c r="O163" s="33">
        <f t="shared" si="14"/>
        <v>0</v>
      </c>
      <c r="P163" s="102">
        <f t="shared" si="11"/>
        <v>0</v>
      </c>
      <c r="Q163" s="33">
        <f t="shared" si="11"/>
        <v>0</v>
      </c>
      <c r="R163" s="219"/>
      <c r="S163" s="219"/>
      <c r="T163" s="219"/>
      <c r="U163" s="219"/>
      <c r="V163" s="219"/>
      <c r="W163" s="219"/>
      <c r="X163" s="219">
        <v>0</v>
      </c>
      <c r="Y163" s="219"/>
      <c r="Z163" s="220">
        <v>0</v>
      </c>
      <c r="AA163" s="32"/>
    </row>
    <row r="164" spans="2:27" ht="23.25" hidden="1" x14ac:dyDescent="0.25">
      <c r="B164" s="28">
        <v>15</v>
      </c>
      <c r="C164" s="29" t="s">
        <v>74</v>
      </c>
      <c r="D164" s="30" t="s">
        <v>75</v>
      </c>
      <c r="E164" s="31" t="s">
        <v>95</v>
      </c>
      <c r="F164" s="30" t="s">
        <v>92</v>
      </c>
      <c r="G164" s="32" t="s">
        <v>78</v>
      </c>
      <c r="H164" s="35">
        <v>14558</v>
      </c>
      <c r="I164" s="35">
        <v>15028</v>
      </c>
      <c r="J164" s="32">
        <v>2025</v>
      </c>
      <c r="K164" s="33" t="s">
        <v>189</v>
      </c>
      <c r="L164" s="34">
        <f>Mensualización!BK27</f>
        <v>0</v>
      </c>
      <c r="M164" s="80">
        <f t="shared" si="13"/>
        <v>0</v>
      </c>
      <c r="N164" s="34">
        <f t="shared" si="12"/>
        <v>0</v>
      </c>
      <c r="O164" s="33">
        <f t="shared" si="14"/>
        <v>0</v>
      </c>
      <c r="P164" s="102">
        <f t="shared" si="11"/>
        <v>0</v>
      </c>
      <c r="Q164" s="33">
        <f t="shared" si="11"/>
        <v>0</v>
      </c>
      <c r="R164" s="219"/>
      <c r="S164" s="219"/>
      <c r="T164" s="219"/>
      <c r="U164" s="219"/>
      <c r="V164" s="219"/>
      <c r="W164" s="219"/>
      <c r="X164" s="219">
        <v>0</v>
      </c>
      <c r="Y164" s="219"/>
      <c r="Z164" s="220">
        <v>0</v>
      </c>
      <c r="AA164" s="32"/>
    </row>
    <row r="165" spans="2:27" ht="23.25" hidden="1" x14ac:dyDescent="0.25">
      <c r="B165" s="28">
        <v>16</v>
      </c>
      <c r="C165" s="29" t="s">
        <v>74</v>
      </c>
      <c r="D165" s="30" t="s">
        <v>75</v>
      </c>
      <c r="E165" s="31" t="s">
        <v>96</v>
      </c>
      <c r="F165" s="30" t="s">
        <v>92</v>
      </c>
      <c r="G165" s="32" t="s">
        <v>78</v>
      </c>
      <c r="H165" s="35">
        <v>58232</v>
      </c>
      <c r="I165" s="35">
        <v>60112</v>
      </c>
      <c r="J165" s="32">
        <v>2025</v>
      </c>
      <c r="K165" s="33" t="s">
        <v>189</v>
      </c>
      <c r="L165" s="34">
        <f>Mensualización!BK28</f>
        <v>12</v>
      </c>
      <c r="M165" s="80">
        <f t="shared" si="13"/>
        <v>721344</v>
      </c>
      <c r="N165" s="34">
        <f t="shared" si="12"/>
        <v>12</v>
      </c>
      <c r="O165" s="33">
        <f t="shared" si="14"/>
        <v>721344</v>
      </c>
      <c r="P165" s="102">
        <f t="shared" si="11"/>
        <v>0</v>
      </c>
      <c r="Q165" s="33">
        <f t="shared" si="11"/>
        <v>0</v>
      </c>
      <c r="R165" s="219"/>
      <c r="S165" s="219"/>
      <c r="T165" s="219"/>
      <c r="U165" s="219"/>
      <c r="V165" s="219"/>
      <c r="W165" s="219">
        <v>12</v>
      </c>
      <c r="X165" s="219">
        <v>12</v>
      </c>
      <c r="Y165" s="219"/>
      <c r="Z165" s="220">
        <v>12</v>
      </c>
      <c r="AA165" s="32"/>
    </row>
    <row r="166" spans="2:27" ht="23.25" hidden="1" x14ac:dyDescent="0.25">
      <c r="B166" s="28">
        <v>17</v>
      </c>
      <c r="C166" s="29" t="s">
        <v>74</v>
      </c>
      <c r="D166" s="30" t="s">
        <v>75</v>
      </c>
      <c r="E166" s="31" t="s">
        <v>97</v>
      </c>
      <c r="F166" s="30" t="s">
        <v>92</v>
      </c>
      <c r="G166" s="32" t="s">
        <v>78</v>
      </c>
      <c r="H166" s="35">
        <v>43674</v>
      </c>
      <c r="I166" s="35">
        <v>45084</v>
      </c>
      <c r="J166" s="32">
        <v>2025</v>
      </c>
      <c r="K166" s="33" t="s">
        <v>189</v>
      </c>
      <c r="L166" s="34">
        <f>Mensualización!BK29</f>
        <v>0</v>
      </c>
      <c r="M166" s="80">
        <f t="shared" si="13"/>
        <v>0</v>
      </c>
      <c r="N166" s="34">
        <f t="shared" si="12"/>
        <v>0</v>
      </c>
      <c r="O166" s="33">
        <f t="shared" si="14"/>
        <v>0</v>
      </c>
      <c r="P166" s="102">
        <f t="shared" si="11"/>
        <v>0</v>
      </c>
      <c r="Q166" s="33">
        <f t="shared" si="11"/>
        <v>0</v>
      </c>
      <c r="R166" s="219"/>
      <c r="S166" s="219"/>
      <c r="T166" s="219"/>
      <c r="U166" s="219"/>
      <c r="V166" s="219"/>
      <c r="W166" s="219"/>
      <c r="X166" s="219">
        <v>0</v>
      </c>
      <c r="Y166" s="219"/>
      <c r="Z166" s="220">
        <v>0</v>
      </c>
      <c r="AA166" s="32"/>
    </row>
    <row r="167" spans="2:27" ht="23.25" hidden="1" x14ac:dyDescent="0.25">
      <c r="B167" s="28">
        <v>18</v>
      </c>
      <c r="C167" s="29" t="s">
        <v>74</v>
      </c>
      <c r="D167" s="30" t="s">
        <v>75</v>
      </c>
      <c r="E167" s="31" t="s">
        <v>98</v>
      </c>
      <c r="F167" s="30" t="s">
        <v>92</v>
      </c>
      <c r="G167" s="32" t="s">
        <v>78</v>
      </c>
      <c r="H167" s="35">
        <v>143344</v>
      </c>
      <c r="I167" s="35">
        <v>147976</v>
      </c>
      <c r="J167" s="32">
        <v>2025</v>
      </c>
      <c r="K167" s="33" t="s">
        <v>189</v>
      </c>
      <c r="L167" s="34">
        <f>Mensualización!BK30</f>
        <v>13</v>
      </c>
      <c r="M167" s="80">
        <f t="shared" si="13"/>
        <v>1923688</v>
      </c>
      <c r="N167" s="34">
        <f t="shared" si="12"/>
        <v>13</v>
      </c>
      <c r="O167" s="33">
        <f t="shared" si="14"/>
        <v>1923688</v>
      </c>
      <c r="P167" s="102">
        <f t="shared" si="11"/>
        <v>0</v>
      </c>
      <c r="Q167" s="33">
        <f t="shared" si="11"/>
        <v>0</v>
      </c>
      <c r="R167" s="219"/>
      <c r="S167" s="219">
        <v>4</v>
      </c>
      <c r="T167" s="219"/>
      <c r="U167" s="219"/>
      <c r="V167" s="219"/>
      <c r="W167" s="219">
        <v>9</v>
      </c>
      <c r="X167" s="219">
        <v>13</v>
      </c>
      <c r="Y167" s="219"/>
      <c r="Z167" s="220">
        <v>13</v>
      </c>
      <c r="AA167" s="32"/>
    </row>
    <row r="168" spans="2:27" ht="25.5" hidden="1" x14ac:dyDescent="0.25">
      <c r="B168" s="28">
        <v>19</v>
      </c>
      <c r="C168" s="29" t="s">
        <v>74</v>
      </c>
      <c r="D168" s="30" t="s">
        <v>75</v>
      </c>
      <c r="E168" s="31" t="s">
        <v>99</v>
      </c>
      <c r="F168" s="30" t="s">
        <v>77</v>
      </c>
      <c r="G168" s="32" t="s">
        <v>78</v>
      </c>
      <c r="H168" s="35">
        <v>2866880</v>
      </c>
      <c r="I168" s="35">
        <v>2959520</v>
      </c>
      <c r="J168" s="32">
        <v>2025</v>
      </c>
      <c r="K168" s="33" t="s">
        <v>189</v>
      </c>
      <c r="L168" s="34">
        <f>Mensualización!BK31</f>
        <v>1.1599999999999999</v>
      </c>
      <c r="M168" s="80">
        <f t="shared" si="13"/>
        <v>3433043.1999999997</v>
      </c>
      <c r="N168" s="34">
        <f t="shared" si="12"/>
        <v>1.1599999999999999</v>
      </c>
      <c r="O168" s="33">
        <f t="shared" si="14"/>
        <v>3433043.1999999997</v>
      </c>
      <c r="P168" s="102">
        <f t="shared" si="11"/>
        <v>0</v>
      </c>
      <c r="Q168" s="33">
        <f t="shared" si="11"/>
        <v>0</v>
      </c>
      <c r="R168" s="219"/>
      <c r="S168" s="219"/>
      <c r="T168" s="219"/>
      <c r="U168" s="219"/>
      <c r="V168" s="219"/>
      <c r="W168" s="219"/>
      <c r="X168" s="219">
        <v>1.1599999999999999</v>
      </c>
      <c r="Y168" s="219"/>
      <c r="Z168" s="220">
        <v>1.1599999999999999</v>
      </c>
      <c r="AA168" s="32"/>
    </row>
    <row r="169" spans="2:27" ht="23.25" hidden="1" x14ac:dyDescent="0.25">
      <c r="B169" s="28">
        <v>20</v>
      </c>
      <c r="C169" s="29" t="s">
        <v>74</v>
      </c>
      <c r="D169" s="30" t="s">
        <v>75</v>
      </c>
      <c r="E169" s="31" t="s">
        <v>100</v>
      </c>
      <c r="F169" s="30" t="s">
        <v>83</v>
      </c>
      <c r="G169" s="32" t="s">
        <v>78</v>
      </c>
      <c r="H169" s="35">
        <v>218370</v>
      </c>
      <c r="I169" s="35">
        <v>225420</v>
      </c>
      <c r="J169" s="32">
        <v>2025</v>
      </c>
      <c r="K169" s="33" t="s">
        <v>189</v>
      </c>
      <c r="L169" s="34">
        <f>Mensualización!BK32</f>
        <v>44.1</v>
      </c>
      <c r="M169" s="80">
        <f t="shared" si="13"/>
        <v>9941022</v>
      </c>
      <c r="N169" s="34">
        <f t="shared" si="12"/>
        <v>44.1</v>
      </c>
      <c r="O169" s="33">
        <f t="shared" si="14"/>
        <v>9941022</v>
      </c>
      <c r="P169" s="102">
        <f t="shared" si="11"/>
        <v>0</v>
      </c>
      <c r="Q169" s="33">
        <f t="shared" si="11"/>
        <v>0</v>
      </c>
      <c r="R169" s="219">
        <v>44.1</v>
      </c>
      <c r="S169" s="219"/>
      <c r="T169" s="219"/>
      <c r="U169" s="219"/>
      <c r="V169" s="219"/>
      <c r="W169" s="219"/>
      <c r="X169" s="219">
        <v>44.1</v>
      </c>
      <c r="Y169" s="219"/>
      <c r="Z169" s="220">
        <v>44.1</v>
      </c>
      <c r="AA169" s="32"/>
    </row>
    <row r="170" spans="2:27" ht="23.25" hidden="1" x14ac:dyDescent="0.25">
      <c r="B170" s="28">
        <v>21</v>
      </c>
      <c r="C170" s="29" t="s">
        <v>74</v>
      </c>
      <c r="D170" s="30" t="s">
        <v>75</v>
      </c>
      <c r="E170" s="31" t="s">
        <v>101</v>
      </c>
      <c r="F170" s="30" t="s">
        <v>92</v>
      </c>
      <c r="G170" s="32" t="s">
        <v>78</v>
      </c>
      <c r="H170" s="35">
        <v>153345</v>
      </c>
      <c r="I170" s="35">
        <v>158298</v>
      </c>
      <c r="J170" s="32">
        <v>2025</v>
      </c>
      <c r="K170" s="33" t="s">
        <v>189</v>
      </c>
      <c r="L170" s="34">
        <f>Mensualización!BK33</f>
        <v>14</v>
      </c>
      <c r="M170" s="80">
        <f t="shared" si="13"/>
        <v>2216172</v>
      </c>
      <c r="N170" s="34">
        <f t="shared" si="12"/>
        <v>14</v>
      </c>
      <c r="O170" s="33">
        <f t="shared" si="14"/>
        <v>2216172</v>
      </c>
      <c r="P170" s="102">
        <f t="shared" si="11"/>
        <v>0</v>
      </c>
      <c r="Q170" s="33">
        <f t="shared" si="11"/>
        <v>0</v>
      </c>
      <c r="R170" s="219">
        <v>1</v>
      </c>
      <c r="S170" s="219"/>
      <c r="T170" s="219"/>
      <c r="U170" s="219"/>
      <c r="V170" s="219"/>
      <c r="W170" s="219">
        <v>13</v>
      </c>
      <c r="X170" s="219">
        <v>14</v>
      </c>
      <c r="Y170" s="219"/>
      <c r="Z170" s="220">
        <v>14</v>
      </c>
      <c r="AA170" s="32"/>
    </row>
    <row r="171" spans="2:27" ht="23.25" hidden="1" x14ac:dyDescent="0.25">
      <c r="B171" s="28">
        <v>22</v>
      </c>
      <c r="C171" s="29" t="s">
        <v>74</v>
      </c>
      <c r="D171" s="30" t="s">
        <v>75</v>
      </c>
      <c r="E171" s="31" t="s">
        <v>102</v>
      </c>
      <c r="F171" s="30" t="s">
        <v>92</v>
      </c>
      <c r="G171" s="32" t="s">
        <v>78</v>
      </c>
      <c r="H171" s="35">
        <v>262044</v>
      </c>
      <c r="I171" s="35">
        <v>270504</v>
      </c>
      <c r="J171" s="32">
        <v>2025</v>
      </c>
      <c r="K171" s="33" t="s">
        <v>189</v>
      </c>
      <c r="L171" s="34">
        <f>Mensualización!BK34</f>
        <v>1</v>
      </c>
      <c r="M171" s="80">
        <f t="shared" si="13"/>
        <v>270504</v>
      </c>
      <c r="N171" s="34">
        <f t="shared" si="12"/>
        <v>1</v>
      </c>
      <c r="O171" s="33">
        <f t="shared" si="14"/>
        <v>270504</v>
      </c>
      <c r="P171" s="102">
        <f t="shared" si="11"/>
        <v>0</v>
      </c>
      <c r="Q171" s="33">
        <f t="shared" si="11"/>
        <v>0</v>
      </c>
      <c r="R171" s="219"/>
      <c r="S171" s="219"/>
      <c r="T171" s="219"/>
      <c r="U171" s="219"/>
      <c r="V171" s="219"/>
      <c r="W171" s="219"/>
      <c r="X171" s="219">
        <v>1</v>
      </c>
      <c r="Y171" s="219"/>
      <c r="Z171" s="220">
        <v>1</v>
      </c>
      <c r="AA171" s="32"/>
    </row>
    <row r="172" spans="2:27" ht="23.25" hidden="1" x14ac:dyDescent="0.25">
      <c r="B172" s="28">
        <v>23</v>
      </c>
      <c r="C172" s="29" t="s">
        <v>74</v>
      </c>
      <c r="D172" s="30" t="s">
        <v>75</v>
      </c>
      <c r="E172" s="31" t="s">
        <v>103</v>
      </c>
      <c r="F172" s="30" t="s">
        <v>92</v>
      </c>
      <c r="G172" s="32" t="s">
        <v>78</v>
      </c>
      <c r="H172" s="35">
        <v>114222</v>
      </c>
      <c r="I172" s="35">
        <v>117912</v>
      </c>
      <c r="J172" s="32">
        <v>2025</v>
      </c>
      <c r="K172" s="33" t="s">
        <v>189</v>
      </c>
      <c r="L172" s="34">
        <f>Mensualización!BK35</f>
        <v>0</v>
      </c>
      <c r="M172" s="80">
        <f t="shared" si="13"/>
        <v>0</v>
      </c>
      <c r="N172" s="34">
        <f t="shared" si="12"/>
        <v>0</v>
      </c>
      <c r="O172" s="33">
        <f t="shared" si="14"/>
        <v>0</v>
      </c>
      <c r="P172" s="102">
        <f t="shared" si="11"/>
        <v>0</v>
      </c>
      <c r="Q172" s="33">
        <f t="shared" si="11"/>
        <v>0</v>
      </c>
      <c r="R172" s="219"/>
      <c r="S172" s="219"/>
      <c r="T172" s="219"/>
      <c r="U172" s="219"/>
      <c r="V172" s="219"/>
      <c r="W172" s="219"/>
      <c r="X172" s="219">
        <v>0</v>
      </c>
      <c r="Y172" s="219"/>
      <c r="Z172" s="220">
        <v>0</v>
      </c>
      <c r="AA172" s="32"/>
    </row>
    <row r="173" spans="2:27" ht="23.25" hidden="1" x14ac:dyDescent="0.25">
      <c r="B173" s="28">
        <v>24</v>
      </c>
      <c r="C173" s="29" t="s">
        <v>74</v>
      </c>
      <c r="D173" s="30" t="s">
        <v>75</v>
      </c>
      <c r="E173" s="31" t="s">
        <v>104</v>
      </c>
      <c r="F173" s="30" t="s">
        <v>92</v>
      </c>
      <c r="G173" s="32" t="s">
        <v>78</v>
      </c>
      <c r="H173" s="35">
        <v>87348</v>
      </c>
      <c r="I173" s="35">
        <v>90168</v>
      </c>
      <c r="J173" s="32">
        <v>2025</v>
      </c>
      <c r="K173" s="33" t="s">
        <v>189</v>
      </c>
      <c r="L173" s="34">
        <f>Mensualización!BK36</f>
        <v>3</v>
      </c>
      <c r="M173" s="80">
        <f t="shared" si="13"/>
        <v>270504</v>
      </c>
      <c r="N173" s="34">
        <f t="shared" si="12"/>
        <v>3</v>
      </c>
      <c r="O173" s="33">
        <f t="shared" si="14"/>
        <v>270504</v>
      </c>
      <c r="P173" s="102">
        <f t="shared" si="11"/>
        <v>0</v>
      </c>
      <c r="Q173" s="33">
        <f t="shared" si="11"/>
        <v>0</v>
      </c>
      <c r="R173" s="219"/>
      <c r="S173" s="219">
        <v>3</v>
      </c>
      <c r="T173" s="219"/>
      <c r="U173" s="219"/>
      <c r="V173" s="219"/>
      <c r="W173" s="219"/>
      <c r="X173" s="219">
        <v>3</v>
      </c>
      <c r="Y173" s="219"/>
      <c r="Z173" s="220">
        <v>3</v>
      </c>
      <c r="AA173" s="32"/>
    </row>
    <row r="174" spans="2:27" ht="23.25" hidden="1" x14ac:dyDescent="0.25">
      <c r="B174" s="28">
        <v>25</v>
      </c>
      <c r="C174" s="29" t="s">
        <v>74</v>
      </c>
      <c r="D174" s="30" t="s">
        <v>75</v>
      </c>
      <c r="E174" s="31" t="s">
        <v>105</v>
      </c>
      <c r="F174" s="30" t="s">
        <v>92</v>
      </c>
      <c r="G174" s="32" t="s">
        <v>78</v>
      </c>
      <c r="H174" s="35">
        <v>87348</v>
      </c>
      <c r="I174" s="35">
        <v>90168</v>
      </c>
      <c r="J174" s="32">
        <v>2025</v>
      </c>
      <c r="K174" s="33" t="s">
        <v>189</v>
      </c>
      <c r="L174" s="34">
        <f>Mensualización!BK37</f>
        <v>0</v>
      </c>
      <c r="M174" s="80">
        <f t="shared" si="13"/>
        <v>0</v>
      </c>
      <c r="N174" s="34">
        <f t="shared" si="12"/>
        <v>0</v>
      </c>
      <c r="O174" s="33">
        <f t="shared" si="14"/>
        <v>0</v>
      </c>
      <c r="P174" s="102">
        <f t="shared" si="11"/>
        <v>0</v>
      </c>
      <c r="Q174" s="33">
        <f t="shared" si="11"/>
        <v>0</v>
      </c>
      <c r="R174" s="219"/>
      <c r="S174" s="219"/>
      <c r="T174" s="219"/>
      <c r="U174" s="219"/>
      <c r="V174" s="219"/>
      <c r="W174" s="219"/>
      <c r="X174" s="219">
        <v>0</v>
      </c>
      <c r="Y174" s="219"/>
      <c r="Z174" s="220">
        <v>0</v>
      </c>
      <c r="AA174" s="32"/>
    </row>
    <row r="175" spans="2:27" ht="23.25" hidden="1" x14ac:dyDescent="0.25">
      <c r="B175" s="28">
        <v>26</v>
      </c>
      <c r="C175" s="29" t="s">
        <v>74</v>
      </c>
      <c r="D175" s="30" t="s">
        <v>75</v>
      </c>
      <c r="E175" s="31" t="s">
        <v>106</v>
      </c>
      <c r="F175" s="30" t="s">
        <v>92</v>
      </c>
      <c r="G175" s="32" t="s">
        <v>78</v>
      </c>
      <c r="H175" s="35">
        <v>87348</v>
      </c>
      <c r="I175" s="35">
        <v>90168</v>
      </c>
      <c r="J175" s="32">
        <v>2025</v>
      </c>
      <c r="K175" s="33" t="s">
        <v>189</v>
      </c>
      <c r="L175" s="34">
        <f>Mensualización!BK38</f>
        <v>3</v>
      </c>
      <c r="M175" s="80">
        <f t="shared" si="13"/>
        <v>270504</v>
      </c>
      <c r="N175" s="34">
        <f t="shared" si="12"/>
        <v>3</v>
      </c>
      <c r="O175" s="33">
        <f t="shared" si="14"/>
        <v>270504</v>
      </c>
      <c r="P175" s="102">
        <f t="shared" si="11"/>
        <v>0</v>
      </c>
      <c r="Q175" s="33">
        <f t="shared" si="11"/>
        <v>0</v>
      </c>
      <c r="R175" s="219"/>
      <c r="S175" s="219">
        <v>3</v>
      </c>
      <c r="T175" s="219"/>
      <c r="U175" s="219"/>
      <c r="V175" s="219"/>
      <c r="W175" s="219"/>
      <c r="X175" s="219">
        <v>3</v>
      </c>
      <c r="Y175" s="219"/>
      <c r="Z175" s="220">
        <v>3</v>
      </c>
      <c r="AA175" s="32"/>
    </row>
    <row r="176" spans="2:27" ht="23.25" hidden="1" x14ac:dyDescent="0.25">
      <c r="B176" s="28">
        <v>27</v>
      </c>
      <c r="C176" s="29" t="s">
        <v>74</v>
      </c>
      <c r="D176" s="30" t="s">
        <v>75</v>
      </c>
      <c r="E176" s="31" t="s">
        <v>107</v>
      </c>
      <c r="F176" s="30" t="s">
        <v>92</v>
      </c>
      <c r="G176" s="32" t="s">
        <v>78</v>
      </c>
      <c r="H176" s="35">
        <v>87348</v>
      </c>
      <c r="I176" s="35">
        <v>90168</v>
      </c>
      <c r="J176" s="32">
        <v>2025</v>
      </c>
      <c r="K176" s="33" t="s">
        <v>189</v>
      </c>
      <c r="L176" s="34">
        <f>Mensualización!BK39</f>
        <v>4</v>
      </c>
      <c r="M176" s="80">
        <f t="shared" si="13"/>
        <v>360672</v>
      </c>
      <c r="N176" s="34">
        <f t="shared" si="12"/>
        <v>4</v>
      </c>
      <c r="O176" s="33">
        <f t="shared" si="14"/>
        <v>360672</v>
      </c>
      <c r="P176" s="102">
        <f t="shared" si="11"/>
        <v>0</v>
      </c>
      <c r="Q176" s="33">
        <f t="shared" si="11"/>
        <v>0</v>
      </c>
      <c r="R176" s="219">
        <v>3</v>
      </c>
      <c r="S176" s="219"/>
      <c r="T176" s="219"/>
      <c r="U176" s="219"/>
      <c r="V176" s="219"/>
      <c r="W176" s="219">
        <v>1</v>
      </c>
      <c r="X176" s="219">
        <v>4</v>
      </c>
      <c r="Y176" s="219"/>
      <c r="Z176" s="220">
        <v>4</v>
      </c>
      <c r="AA176" s="32"/>
    </row>
    <row r="177" spans="2:27" ht="23.25" hidden="1" x14ac:dyDescent="0.25">
      <c r="B177" s="28">
        <v>28</v>
      </c>
      <c r="C177" s="29" t="s">
        <v>74</v>
      </c>
      <c r="D177" s="30" t="s">
        <v>75</v>
      </c>
      <c r="E177" s="31" t="s">
        <v>108</v>
      </c>
      <c r="F177" s="30" t="s">
        <v>92</v>
      </c>
      <c r="G177" s="32" t="s">
        <v>78</v>
      </c>
      <c r="H177" s="35">
        <v>53754</v>
      </c>
      <c r="I177" s="35">
        <v>55491</v>
      </c>
      <c r="J177" s="32">
        <v>2025</v>
      </c>
      <c r="K177" s="33" t="s">
        <v>189</v>
      </c>
      <c r="L177" s="34">
        <f>Mensualización!BK40</f>
        <v>0</v>
      </c>
      <c r="M177" s="80">
        <f t="shared" si="13"/>
        <v>0</v>
      </c>
      <c r="N177" s="34">
        <f t="shared" si="12"/>
        <v>0</v>
      </c>
      <c r="O177" s="33">
        <f t="shared" si="14"/>
        <v>0</v>
      </c>
      <c r="P177" s="102">
        <f t="shared" si="11"/>
        <v>0</v>
      </c>
      <c r="Q177" s="33">
        <f t="shared" si="11"/>
        <v>0</v>
      </c>
      <c r="R177" s="219"/>
      <c r="S177" s="219"/>
      <c r="T177" s="219"/>
      <c r="U177" s="219"/>
      <c r="V177" s="219"/>
      <c r="W177" s="219"/>
      <c r="X177" s="219">
        <v>0</v>
      </c>
      <c r="Y177" s="219"/>
      <c r="Z177" s="220">
        <v>0</v>
      </c>
      <c r="AA177" s="32"/>
    </row>
    <row r="178" spans="2:27" ht="23.25" hidden="1" x14ac:dyDescent="0.25">
      <c r="B178" s="28">
        <v>29</v>
      </c>
      <c r="C178" s="29" t="s">
        <v>74</v>
      </c>
      <c r="D178" s="30" t="s">
        <v>75</v>
      </c>
      <c r="E178" s="31" t="s">
        <v>109</v>
      </c>
      <c r="F178" s="30" t="s">
        <v>92</v>
      </c>
      <c r="G178" s="32" t="s">
        <v>78</v>
      </c>
      <c r="H178" s="35">
        <v>33594</v>
      </c>
      <c r="I178" s="35">
        <v>34680</v>
      </c>
      <c r="J178" s="32">
        <v>2025</v>
      </c>
      <c r="K178" s="33" t="s">
        <v>189</v>
      </c>
      <c r="L178" s="34">
        <f>Mensualización!BK41</f>
        <v>0</v>
      </c>
      <c r="M178" s="80">
        <f t="shared" si="13"/>
        <v>0</v>
      </c>
      <c r="N178" s="34">
        <f t="shared" si="12"/>
        <v>0</v>
      </c>
      <c r="O178" s="33">
        <f t="shared" si="14"/>
        <v>0</v>
      </c>
      <c r="P178" s="102">
        <f t="shared" si="11"/>
        <v>0</v>
      </c>
      <c r="Q178" s="33">
        <f t="shared" si="11"/>
        <v>0</v>
      </c>
      <c r="R178" s="219"/>
      <c r="S178" s="219"/>
      <c r="T178" s="219"/>
      <c r="U178" s="219"/>
      <c r="V178" s="219"/>
      <c r="W178" s="219"/>
      <c r="X178" s="219">
        <v>0</v>
      </c>
      <c r="Y178" s="219"/>
      <c r="Z178" s="220">
        <v>0</v>
      </c>
      <c r="AA178" s="32"/>
    </row>
    <row r="179" spans="2:27" ht="23.25" hidden="1" x14ac:dyDescent="0.25">
      <c r="B179" s="28">
        <v>30</v>
      </c>
      <c r="C179" s="29" t="s">
        <v>74</v>
      </c>
      <c r="D179" s="30" t="s">
        <v>75</v>
      </c>
      <c r="E179" s="31" t="s">
        <v>110</v>
      </c>
      <c r="F179" s="30" t="s">
        <v>92</v>
      </c>
      <c r="G179" s="32" t="s">
        <v>78</v>
      </c>
      <c r="H179" s="35">
        <v>153345</v>
      </c>
      <c r="I179" s="35">
        <v>158298</v>
      </c>
      <c r="J179" s="32">
        <v>2025</v>
      </c>
      <c r="K179" s="33" t="s">
        <v>189</v>
      </c>
      <c r="L179" s="34">
        <f>Mensualización!BK42</f>
        <v>1</v>
      </c>
      <c r="M179" s="80">
        <f t="shared" si="13"/>
        <v>158298</v>
      </c>
      <c r="N179" s="34">
        <f t="shared" si="12"/>
        <v>1</v>
      </c>
      <c r="O179" s="33">
        <f t="shared" si="14"/>
        <v>158298</v>
      </c>
      <c r="P179" s="102">
        <f t="shared" si="11"/>
        <v>0</v>
      </c>
      <c r="Q179" s="33">
        <f t="shared" si="11"/>
        <v>0</v>
      </c>
      <c r="R179" s="219">
        <v>1</v>
      </c>
      <c r="S179" s="219"/>
      <c r="T179" s="219"/>
      <c r="U179" s="219"/>
      <c r="V179" s="219"/>
      <c r="W179" s="219"/>
      <c r="X179" s="219">
        <v>1</v>
      </c>
      <c r="Y179" s="219"/>
      <c r="Z179" s="220">
        <v>1</v>
      </c>
      <c r="AA179" s="32"/>
    </row>
    <row r="180" spans="2:27" ht="38.25" hidden="1" x14ac:dyDescent="0.25">
      <c r="B180" s="28">
        <v>31</v>
      </c>
      <c r="C180" s="29" t="s">
        <v>74</v>
      </c>
      <c r="D180" s="30" t="s">
        <v>75</v>
      </c>
      <c r="E180" s="31" t="s">
        <v>111</v>
      </c>
      <c r="F180" s="30" t="s">
        <v>112</v>
      </c>
      <c r="G180" s="32" t="s">
        <v>78</v>
      </c>
      <c r="H180" s="35">
        <v>262044</v>
      </c>
      <c r="I180" s="35">
        <v>270507</v>
      </c>
      <c r="J180" s="32">
        <v>2025</v>
      </c>
      <c r="K180" s="33" t="s">
        <v>189</v>
      </c>
      <c r="L180" s="34">
        <f>Mensualización!BK43</f>
        <v>63.400000000000006</v>
      </c>
      <c r="M180" s="80">
        <f t="shared" si="13"/>
        <v>17150143.800000001</v>
      </c>
      <c r="N180" s="34">
        <f t="shared" si="12"/>
        <v>63.400000000000006</v>
      </c>
      <c r="O180" s="33">
        <f t="shared" si="14"/>
        <v>17150143.800000001</v>
      </c>
      <c r="P180" s="102">
        <f t="shared" si="11"/>
        <v>0</v>
      </c>
      <c r="Q180" s="33">
        <f t="shared" si="11"/>
        <v>0</v>
      </c>
      <c r="R180" s="219">
        <v>10</v>
      </c>
      <c r="S180" s="219"/>
      <c r="T180" s="219">
        <v>27</v>
      </c>
      <c r="U180" s="219"/>
      <c r="V180" s="219">
        <v>3.2</v>
      </c>
      <c r="W180" s="219">
        <v>23.2</v>
      </c>
      <c r="X180" s="219">
        <v>63.400000000000006</v>
      </c>
      <c r="Y180" s="219"/>
      <c r="Z180" s="220">
        <v>63.400000000000006</v>
      </c>
      <c r="AA180" s="32"/>
    </row>
    <row r="181" spans="2:27" ht="25.5" hidden="1" x14ac:dyDescent="0.25">
      <c r="B181" s="28">
        <v>32</v>
      </c>
      <c r="C181" s="29" t="s">
        <v>74</v>
      </c>
      <c r="D181" s="30" t="s">
        <v>75</v>
      </c>
      <c r="E181" s="31" t="s">
        <v>113</v>
      </c>
      <c r="F181" s="30" t="s">
        <v>114</v>
      </c>
      <c r="G181" s="32" t="s">
        <v>78</v>
      </c>
      <c r="H181" s="35">
        <v>349392</v>
      </c>
      <c r="I181" s="35">
        <v>360676</v>
      </c>
      <c r="J181" s="32">
        <v>2025</v>
      </c>
      <c r="K181" s="33" t="s">
        <v>189</v>
      </c>
      <c r="L181" s="34">
        <f>Mensualización!BK44</f>
        <v>3.6</v>
      </c>
      <c r="M181" s="80">
        <f t="shared" si="13"/>
        <v>1298433.6000000001</v>
      </c>
      <c r="N181" s="34">
        <f t="shared" si="12"/>
        <v>3.6</v>
      </c>
      <c r="O181" s="33">
        <f t="shared" si="14"/>
        <v>1298433.6000000001</v>
      </c>
      <c r="P181" s="102">
        <f t="shared" si="11"/>
        <v>0</v>
      </c>
      <c r="Q181" s="33">
        <f t="shared" si="11"/>
        <v>0</v>
      </c>
      <c r="R181" s="219"/>
      <c r="S181" s="219"/>
      <c r="T181" s="219"/>
      <c r="U181" s="219"/>
      <c r="V181" s="219"/>
      <c r="W181" s="219"/>
      <c r="X181" s="219">
        <v>3.6</v>
      </c>
      <c r="Y181" s="219"/>
      <c r="Z181" s="220">
        <v>3.6</v>
      </c>
      <c r="AA181" s="32"/>
    </row>
    <row r="182" spans="2:27" ht="25.5" hidden="1" x14ac:dyDescent="0.25">
      <c r="B182" s="28">
        <v>33</v>
      </c>
      <c r="C182" s="29" t="s">
        <v>74</v>
      </c>
      <c r="D182" s="30" t="s">
        <v>75</v>
      </c>
      <c r="E182" s="31" t="s">
        <v>115</v>
      </c>
      <c r="F182" s="30" t="s">
        <v>116</v>
      </c>
      <c r="G182" s="32" t="s">
        <v>78</v>
      </c>
      <c r="H182" s="35">
        <v>698784</v>
      </c>
      <c r="I182" s="35">
        <v>721352</v>
      </c>
      <c r="J182" s="32">
        <v>2025</v>
      </c>
      <c r="K182" s="33" t="s">
        <v>189</v>
      </c>
      <c r="L182" s="34">
        <f>Mensualización!BK45</f>
        <v>5.4</v>
      </c>
      <c r="M182" s="80">
        <f t="shared" si="13"/>
        <v>3895300.8000000003</v>
      </c>
      <c r="N182" s="34">
        <f t="shared" si="12"/>
        <v>5.4</v>
      </c>
      <c r="O182" s="33">
        <f t="shared" si="14"/>
        <v>3895300.8000000003</v>
      </c>
      <c r="P182" s="102">
        <f t="shared" si="11"/>
        <v>0</v>
      </c>
      <c r="Q182" s="33">
        <f t="shared" si="11"/>
        <v>0</v>
      </c>
      <c r="R182" s="219"/>
      <c r="S182" s="219"/>
      <c r="T182" s="219"/>
      <c r="U182" s="219"/>
      <c r="V182" s="219"/>
      <c r="W182" s="219"/>
      <c r="X182" s="219">
        <v>5.4</v>
      </c>
      <c r="Y182" s="219"/>
      <c r="Z182" s="220">
        <v>5.4</v>
      </c>
      <c r="AA182" s="32"/>
    </row>
    <row r="183" spans="2:27" ht="25.5" hidden="1" x14ac:dyDescent="0.25">
      <c r="B183" s="28">
        <v>34</v>
      </c>
      <c r="C183" s="29" t="s">
        <v>74</v>
      </c>
      <c r="D183" s="30" t="s">
        <v>75</v>
      </c>
      <c r="E183" s="31" t="s">
        <v>117</v>
      </c>
      <c r="F183" s="30" t="s">
        <v>118</v>
      </c>
      <c r="G183" s="32" t="s">
        <v>119</v>
      </c>
      <c r="H183" s="35">
        <v>309078</v>
      </c>
      <c r="I183" s="35">
        <v>319059</v>
      </c>
      <c r="J183" s="32">
        <v>2025</v>
      </c>
      <c r="K183" s="33" t="s">
        <v>189</v>
      </c>
      <c r="L183" s="34">
        <f>Mensualización!BK46</f>
        <v>0</v>
      </c>
      <c r="M183" s="80">
        <f t="shared" si="13"/>
        <v>0</v>
      </c>
      <c r="N183" s="34">
        <f t="shared" si="12"/>
        <v>0</v>
      </c>
      <c r="O183" s="33">
        <f t="shared" si="14"/>
        <v>0</v>
      </c>
      <c r="P183" s="102">
        <f t="shared" si="11"/>
        <v>0</v>
      </c>
      <c r="Q183" s="33">
        <f t="shared" si="11"/>
        <v>0</v>
      </c>
      <c r="R183" s="219"/>
      <c r="S183" s="219"/>
      <c r="T183" s="219"/>
      <c r="U183" s="219"/>
      <c r="V183" s="219"/>
      <c r="W183" s="219"/>
      <c r="X183" s="219">
        <v>0</v>
      </c>
      <c r="Y183" s="219"/>
      <c r="Z183" s="220">
        <v>0</v>
      </c>
      <c r="AA183" s="32"/>
    </row>
    <row r="184" spans="2:27" ht="25.5" hidden="1" x14ac:dyDescent="0.25">
      <c r="B184" s="28">
        <v>35</v>
      </c>
      <c r="C184" s="29" t="s">
        <v>74</v>
      </c>
      <c r="D184" s="30" t="s">
        <v>75</v>
      </c>
      <c r="E184" s="31" t="s">
        <v>120</v>
      </c>
      <c r="F184" s="30" t="s">
        <v>114</v>
      </c>
      <c r="G184" s="32" t="s">
        <v>119</v>
      </c>
      <c r="H184" s="35">
        <v>412104</v>
      </c>
      <c r="I184" s="35">
        <v>425412</v>
      </c>
      <c r="J184" s="32">
        <v>2025</v>
      </c>
      <c r="K184" s="33" t="s">
        <v>189</v>
      </c>
      <c r="L184" s="34">
        <f>Mensualización!BK47</f>
        <v>0</v>
      </c>
      <c r="M184" s="80">
        <f t="shared" si="13"/>
        <v>0</v>
      </c>
      <c r="N184" s="34">
        <f t="shared" si="12"/>
        <v>0</v>
      </c>
      <c r="O184" s="33">
        <f t="shared" si="14"/>
        <v>0</v>
      </c>
      <c r="P184" s="102">
        <f t="shared" si="11"/>
        <v>0</v>
      </c>
      <c r="Q184" s="33">
        <f t="shared" si="11"/>
        <v>0</v>
      </c>
      <c r="R184" s="219"/>
      <c r="S184" s="219"/>
      <c r="T184" s="219"/>
      <c r="U184" s="219"/>
      <c r="V184" s="219"/>
      <c r="W184" s="219"/>
      <c r="X184" s="219">
        <v>0</v>
      </c>
      <c r="Y184" s="219"/>
      <c r="Z184" s="220">
        <v>0</v>
      </c>
      <c r="AA184" s="32"/>
    </row>
    <row r="185" spans="2:27" ht="25.5" hidden="1" x14ac:dyDescent="0.25">
      <c r="B185" s="28">
        <v>36</v>
      </c>
      <c r="C185" s="29" t="s">
        <v>74</v>
      </c>
      <c r="D185" s="30" t="s">
        <v>75</v>
      </c>
      <c r="E185" s="31" t="s">
        <v>121</v>
      </c>
      <c r="F185" s="30" t="s">
        <v>116</v>
      </c>
      <c r="G185" s="32" t="s">
        <v>119</v>
      </c>
      <c r="H185" s="35">
        <v>824208</v>
      </c>
      <c r="I185" s="35">
        <v>850824</v>
      </c>
      <c r="J185" s="32">
        <v>2025</v>
      </c>
      <c r="K185" s="33" t="s">
        <v>189</v>
      </c>
      <c r="L185" s="34">
        <f>Mensualización!BK48</f>
        <v>0</v>
      </c>
      <c r="M185" s="80">
        <f t="shared" si="13"/>
        <v>0</v>
      </c>
      <c r="N185" s="34">
        <f t="shared" si="12"/>
        <v>0</v>
      </c>
      <c r="O185" s="33">
        <f t="shared" si="14"/>
        <v>0</v>
      </c>
      <c r="P185" s="102">
        <f t="shared" si="11"/>
        <v>0</v>
      </c>
      <c r="Q185" s="33">
        <f t="shared" si="11"/>
        <v>0</v>
      </c>
      <c r="R185" s="219"/>
      <c r="S185" s="219"/>
      <c r="T185" s="219"/>
      <c r="U185" s="219"/>
      <c r="V185" s="219"/>
      <c r="W185" s="219"/>
      <c r="X185" s="219">
        <v>0</v>
      </c>
      <c r="Y185" s="219"/>
      <c r="Z185" s="220">
        <v>0</v>
      </c>
      <c r="AA185" s="32"/>
    </row>
    <row r="186" spans="2:27" ht="25.5" hidden="1" x14ac:dyDescent="0.25">
      <c r="B186" s="28">
        <v>37</v>
      </c>
      <c r="C186" s="29" t="s">
        <v>74</v>
      </c>
      <c r="D186" s="30" t="s">
        <v>75</v>
      </c>
      <c r="E186" s="31" t="s">
        <v>122</v>
      </c>
      <c r="F186" s="30" t="s">
        <v>77</v>
      </c>
      <c r="G186" s="32" t="s">
        <v>119</v>
      </c>
      <c r="H186" s="35">
        <v>68086720</v>
      </c>
      <c r="I186" s="35">
        <v>70285760</v>
      </c>
      <c r="J186" s="32">
        <v>2025</v>
      </c>
      <c r="K186" s="33" t="s">
        <v>189</v>
      </c>
      <c r="L186" s="34">
        <f>Mensualización!BK49</f>
        <v>0.60087999999999997</v>
      </c>
      <c r="M186" s="80">
        <f t="shared" si="13"/>
        <v>42233307.468800001</v>
      </c>
      <c r="N186" s="34">
        <f t="shared" si="12"/>
        <v>0.60087999999999997</v>
      </c>
      <c r="O186" s="33">
        <f t="shared" si="14"/>
        <v>42233307.468800001</v>
      </c>
      <c r="P186" s="102">
        <f t="shared" si="11"/>
        <v>0</v>
      </c>
      <c r="Q186" s="33">
        <f t="shared" si="11"/>
        <v>0</v>
      </c>
      <c r="R186" s="219"/>
      <c r="S186" s="219"/>
      <c r="T186" s="219"/>
      <c r="U186" s="219"/>
      <c r="V186" s="219"/>
      <c r="W186" s="219"/>
      <c r="X186" s="219">
        <v>0.60087999999999997</v>
      </c>
      <c r="Y186" s="219"/>
      <c r="Z186" s="220">
        <v>0.60087999999999997</v>
      </c>
      <c r="AA186" s="32"/>
    </row>
    <row r="187" spans="2:27" ht="25.5" hidden="1" x14ac:dyDescent="0.25">
      <c r="B187" s="28">
        <v>38</v>
      </c>
      <c r="C187" s="29" t="s">
        <v>74</v>
      </c>
      <c r="D187" s="30" t="s">
        <v>75</v>
      </c>
      <c r="E187" s="31" t="s">
        <v>123</v>
      </c>
      <c r="F187" s="30" t="s">
        <v>77</v>
      </c>
      <c r="G187" s="32" t="s">
        <v>119</v>
      </c>
      <c r="H187" s="35">
        <v>30818240</v>
      </c>
      <c r="I187" s="35">
        <v>31813600</v>
      </c>
      <c r="J187" s="32">
        <v>2025</v>
      </c>
      <c r="K187" s="33" t="s">
        <v>189</v>
      </c>
      <c r="L187" s="34">
        <f>Mensualización!BK50</f>
        <v>0</v>
      </c>
      <c r="M187" s="80">
        <f t="shared" si="13"/>
        <v>0</v>
      </c>
      <c r="N187" s="34">
        <f t="shared" si="12"/>
        <v>0</v>
      </c>
      <c r="O187" s="33">
        <f t="shared" si="14"/>
        <v>0</v>
      </c>
      <c r="P187" s="102">
        <f t="shared" si="11"/>
        <v>0</v>
      </c>
      <c r="Q187" s="33">
        <f t="shared" si="11"/>
        <v>0</v>
      </c>
      <c r="R187" s="219"/>
      <c r="S187" s="219"/>
      <c r="T187" s="219"/>
      <c r="U187" s="219"/>
      <c r="V187" s="219"/>
      <c r="W187" s="219"/>
      <c r="X187" s="219">
        <v>0</v>
      </c>
      <c r="Y187" s="219"/>
      <c r="Z187" s="220">
        <v>0</v>
      </c>
      <c r="AA187" s="32"/>
    </row>
    <row r="188" spans="2:27" ht="25.5" hidden="1" x14ac:dyDescent="0.25">
      <c r="B188" s="28">
        <v>39</v>
      </c>
      <c r="C188" s="29" t="s">
        <v>74</v>
      </c>
      <c r="D188" s="30" t="s">
        <v>75</v>
      </c>
      <c r="E188" s="31" t="s">
        <v>124</v>
      </c>
      <c r="F188" s="30" t="s">
        <v>77</v>
      </c>
      <c r="G188" s="32" t="s">
        <v>119</v>
      </c>
      <c r="H188" s="35">
        <v>7167040</v>
      </c>
      <c r="I188" s="35">
        <v>7398560</v>
      </c>
      <c r="J188" s="32">
        <v>2025</v>
      </c>
      <c r="K188" s="33" t="s">
        <v>189</v>
      </c>
      <c r="L188" s="34">
        <f>Mensualización!BK51</f>
        <v>0</v>
      </c>
      <c r="M188" s="80">
        <f t="shared" si="13"/>
        <v>0</v>
      </c>
      <c r="N188" s="34">
        <f t="shared" si="12"/>
        <v>0</v>
      </c>
      <c r="O188" s="33">
        <f t="shared" si="14"/>
        <v>0</v>
      </c>
      <c r="P188" s="102">
        <f t="shared" si="11"/>
        <v>0</v>
      </c>
      <c r="Q188" s="33">
        <f t="shared" si="11"/>
        <v>0</v>
      </c>
      <c r="R188" s="219"/>
      <c r="S188" s="219"/>
      <c r="T188" s="219"/>
      <c r="U188" s="219"/>
      <c r="V188" s="219"/>
      <c r="W188" s="219"/>
      <c r="X188" s="219">
        <v>0</v>
      </c>
      <c r="Y188" s="219"/>
      <c r="Z188" s="220">
        <v>0</v>
      </c>
      <c r="AA188" s="32"/>
    </row>
    <row r="189" spans="2:27" ht="25.5" hidden="1" x14ac:dyDescent="0.25">
      <c r="B189" s="28">
        <v>40</v>
      </c>
      <c r="C189" s="29" t="s">
        <v>74</v>
      </c>
      <c r="D189" s="30" t="s">
        <v>75</v>
      </c>
      <c r="E189" s="31" t="s">
        <v>125</v>
      </c>
      <c r="F189" s="30" t="s">
        <v>77</v>
      </c>
      <c r="G189" s="32" t="s">
        <v>119</v>
      </c>
      <c r="H189" s="35">
        <v>13617280</v>
      </c>
      <c r="I189" s="35">
        <v>14056960</v>
      </c>
      <c r="J189" s="32">
        <v>2025</v>
      </c>
      <c r="K189" s="33" t="s">
        <v>189</v>
      </c>
      <c r="L189" s="34">
        <f>Mensualización!BK52</f>
        <v>0</v>
      </c>
      <c r="M189" s="80">
        <f t="shared" si="13"/>
        <v>0</v>
      </c>
      <c r="N189" s="34">
        <f t="shared" si="12"/>
        <v>0</v>
      </c>
      <c r="O189" s="33">
        <f t="shared" si="14"/>
        <v>0</v>
      </c>
      <c r="P189" s="102">
        <f t="shared" si="11"/>
        <v>0</v>
      </c>
      <c r="Q189" s="33">
        <f t="shared" si="11"/>
        <v>0</v>
      </c>
      <c r="R189" s="219"/>
      <c r="S189" s="219"/>
      <c r="T189" s="219"/>
      <c r="U189" s="219"/>
      <c r="V189" s="219"/>
      <c r="W189" s="219"/>
      <c r="X189" s="219">
        <v>0</v>
      </c>
      <c r="Y189" s="219"/>
      <c r="Z189" s="220">
        <v>0</v>
      </c>
      <c r="AA189" s="32"/>
    </row>
    <row r="190" spans="2:27" ht="25.5" hidden="1" x14ac:dyDescent="0.25">
      <c r="B190" s="28">
        <v>41</v>
      </c>
      <c r="C190" s="29" t="s">
        <v>74</v>
      </c>
      <c r="D190" s="30" t="s">
        <v>75</v>
      </c>
      <c r="E190" s="31" t="s">
        <v>126</v>
      </c>
      <c r="F190" s="30" t="s">
        <v>77</v>
      </c>
      <c r="G190" s="32" t="s">
        <v>78</v>
      </c>
      <c r="H190" s="35">
        <v>1000000</v>
      </c>
      <c r="I190" s="35">
        <v>1000000</v>
      </c>
      <c r="J190" s="32">
        <v>2025</v>
      </c>
      <c r="K190" s="33" t="s">
        <v>189</v>
      </c>
      <c r="L190" s="34">
        <f>Mensualización!BK53</f>
        <v>2.1</v>
      </c>
      <c r="M190" s="80">
        <f t="shared" si="13"/>
        <v>2100000</v>
      </c>
      <c r="N190" s="34">
        <f t="shared" si="12"/>
        <v>2.1</v>
      </c>
      <c r="O190" s="33">
        <f t="shared" si="14"/>
        <v>2100000</v>
      </c>
      <c r="P190" s="102">
        <f t="shared" si="11"/>
        <v>0</v>
      </c>
      <c r="Q190" s="33">
        <f t="shared" si="11"/>
        <v>0</v>
      </c>
      <c r="R190" s="219"/>
      <c r="S190" s="219"/>
      <c r="T190" s="219"/>
      <c r="U190" s="219"/>
      <c r="V190" s="219"/>
      <c r="W190" s="219"/>
      <c r="X190" s="219">
        <v>2.1</v>
      </c>
      <c r="Y190" s="219"/>
      <c r="Z190" s="220">
        <v>2.1</v>
      </c>
      <c r="AA190" s="32"/>
    </row>
    <row r="191" spans="2:27" ht="25.5" hidden="1" x14ac:dyDescent="0.25">
      <c r="B191" s="28">
        <v>42</v>
      </c>
      <c r="C191" s="29" t="s">
        <v>74</v>
      </c>
      <c r="D191" s="30" t="s">
        <v>75</v>
      </c>
      <c r="E191" s="31" t="s">
        <v>127</v>
      </c>
      <c r="F191" s="30" t="s">
        <v>77</v>
      </c>
      <c r="G191" s="32" t="s">
        <v>78</v>
      </c>
      <c r="H191" s="35">
        <v>430032</v>
      </c>
      <c r="I191" s="35">
        <v>443928</v>
      </c>
      <c r="J191" s="32">
        <v>2025</v>
      </c>
      <c r="K191" s="33" t="s">
        <v>189</v>
      </c>
      <c r="L191" s="34">
        <f>Mensualización!BK54</f>
        <v>79.8</v>
      </c>
      <c r="M191" s="80">
        <f t="shared" si="13"/>
        <v>35425454.399999999</v>
      </c>
      <c r="N191" s="34">
        <f t="shared" si="12"/>
        <v>79.8</v>
      </c>
      <c r="O191" s="33">
        <f t="shared" si="14"/>
        <v>35425454.399999999</v>
      </c>
      <c r="P191" s="102">
        <f t="shared" si="11"/>
        <v>0</v>
      </c>
      <c r="Q191" s="33">
        <f t="shared" si="11"/>
        <v>0</v>
      </c>
      <c r="R191" s="219"/>
      <c r="S191" s="219"/>
      <c r="T191" s="219"/>
      <c r="U191" s="219"/>
      <c r="V191" s="219"/>
      <c r="W191" s="219"/>
      <c r="X191" s="219">
        <v>79.8</v>
      </c>
      <c r="Y191" s="219"/>
      <c r="Z191" s="220">
        <v>79.8</v>
      </c>
      <c r="AA191" s="32"/>
    </row>
    <row r="192" spans="2:27" ht="25.5" hidden="1" x14ac:dyDescent="0.25">
      <c r="B192" s="28">
        <v>43</v>
      </c>
      <c r="C192" s="29" t="s">
        <v>74</v>
      </c>
      <c r="D192" s="30" t="s">
        <v>75</v>
      </c>
      <c r="E192" s="31" t="s">
        <v>128</v>
      </c>
      <c r="F192" s="30" t="s">
        <v>77</v>
      </c>
      <c r="G192" s="32" t="s">
        <v>78</v>
      </c>
      <c r="H192" s="35">
        <v>1226760</v>
      </c>
      <c r="I192" s="35">
        <v>1266384</v>
      </c>
      <c r="J192" s="32">
        <v>2025</v>
      </c>
      <c r="K192" s="33" t="s">
        <v>189</v>
      </c>
      <c r="L192" s="34">
        <f>Mensualización!BK55</f>
        <v>4.2</v>
      </c>
      <c r="M192" s="80">
        <f t="shared" si="13"/>
        <v>5318812.8</v>
      </c>
      <c r="N192" s="34">
        <f t="shared" si="12"/>
        <v>4.2</v>
      </c>
      <c r="O192" s="33">
        <f t="shared" si="14"/>
        <v>5318812.8</v>
      </c>
      <c r="P192" s="102">
        <f t="shared" si="11"/>
        <v>0</v>
      </c>
      <c r="Q192" s="33">
        <f t="shared" si="11"/>
        <v>0</v>
      </c>
      <c r="R192" s="219"/>
      <c r="S192" s="219"/>
      <c r="T192" s="219"/>
      <c r="U192" s="219"/>
      <c r="V192" s="219"/>
      <c r="W192" s="219"/>
      <c r="X192" s="219">
        <v>4.2</v>
      </c>
      <c r="Y192" s="219"/>
      <c r="Z192" s="220">
        <v>4.2</v>
      </c>
      <c r="AA192" s="32"/>
    </row>
    <row r="193" spans="2:27" ht="25.5" hidden="1" x14ac:dyDescent="0.25">
      <c r="B193" s="28">
        <v>44</v>
      </c>
      <c r="C193" s="29" t="s">
        <v>74</v>
      </c>
      <c r="D193" s="30" t="s">
        <v>75</v>
      </c>
      <c r="E193" s="31" t="s">
        <v>129</v>
      </c>
      <c r="F193" s="30" t="s">
        <v>77</v>
      </c>
      <c r="G193" s="32" t="s">
        <v>78</v>
      </c>
      <c r="H193" s="35">
        <v>698784</v>
      </c>
      <c r="I193" s="35">
        <v>721344</v>
      </c>
      <c r="J193" s="32">
        <v>2025</v>
      </c>
      <c r="K193" s="33" t="s">
        <v>189</v>
      </c>
      <c r="L193" s="34">
        <f>Mensualización!BK56</f>
        <v>30</v>
      </c>
      <c r="M193" s="80">
        <f t="shared" si="13"/>
        <v>21640320</v>
      </c>
      <c r="N193" s="34">
        <f t="shared" si="12"/>
        <v>30</v>
      </c>
      <c r="O193" s="33">
        <f t="shared" si="14"/>
        <v>21640320</v>
      </c>
      <c r="P193" s="102">
        <f t="shared" si="11"/>
        <v>0</v>
      </c>
      <c r="Q193" s="33">
        <f t="shared" si="11"/>
        <v>0</v>
      </c>
      <c r="R193" s="219"/>
      <c r="S193" s="219"/>
      <c r="T193" s="219"/>
      <c r="U193" s="219"/>
      <c r="V193" s="219"/>
      <c r="W193" s="219"/>
      <c r="X193" s="219">
        <v>30</v>
      </c>
      <c r="Y193" s="219"/>
      <c r="Z193" s="220">
        <v>30</v>
      </c>
      <c r="AA193" s="32"/>
    </row>
    <row r="194" spans="2:27" ht="25.5" hidden="1" x14ac:dyDescent="0.25">
      <c r="B194" s="28">
        <v>45</v>
      </c>
      <c r="C194" s="29" t="s">
        <v>74</v>
      </c>
      <c r="D194" s="30" t="s">
        <v>75</v>
      </c>
      <c r="E194" s="31" t="s">
        <v>130</v>
      </c>
      <c r="F194" s="30" t="s">
        <v>77</v>
      </c>
      <c r="G194" s="32" t="s">
        <v>78</v>
      </c>
      <c r="H194" s="35">
        <v>913776</v>
      </c>
      <c r="I194" s="35">
        <v>943296</v>
      </c>
      <c r="J194" s="32">
        <v>2025</v>
      </c>
      <c r="K194" s="33" t="s">
        <v>189</v>
      </c>
      <c r="L194" s="34">
        <f>Mensualización!BK57</f>
        <v>1.4</v>
      </c>
      <c r="M194" s="80">
        <f t="shared" si="13"/>
        <v>1320614.3999999999</v>
      </c>
      <c r="N194" s="34">
        <f t="shared" si="12"/>
        <v>1.4</v>
      </c>
      <c r="O194" s="33">
        <f t="shared" si="14"/>
        <v>1320614.3999999999</v>
      </c>
      <c r="P194" s="102">
        <f t="shared" si="11"/>
        <v>0</v>
      </c>
      <c r="Q194" s="33">
        <f t="shared" si="11"/>
        <v>0</v>
      </c>
      <c r="R194" s="219"/>
      <c r="S194" s="219"/>
      <c r="T194" s="219"/>
      <c r="U194" s="219"/>
      <c r="V194" s="219"/>
      <c r="W194" s="219"/>
      <c r="X194" s="219">
        <v>1.4</v>
      </c>
      <c r="Y194" s="219"/>
      <c r="Z194" s="220">
        <v>1.4</v>
      </c>
      <c r="AA194" s="32"/>
    </row>
    <row r="195" spans="2:27" ht="25.5" hidden="1" x14ac:dyDescent="0.25">
      <c r="B195" s="28">
        <v>46</v>
      </c>
      <c r="C195" s="29" t="s">
        <v>74</v>
      </c>
      <c r="D195" s="30" t="s">
        <v>75</v>
      </c>
      <c r="E195" s="31" t="s">
        <v>131</v>
      </c>
      <c r="F195" s="30" t="s">
        <v>77</v>
      </c>
      <c r="G195" s="32" t="s">
        <v>78</v>
      </c>
      <c r="H195" s="35">
        <v>322512</v>
      </c>
      <c r="I195" s="35">
        <v>332928</v>
      </c>
      <c r="J195" s="32">
        <v>2025</v>
      </c>
      <c r="K195" s="33" t="s">
        <v>189</v>
      </c>
      <c r="L195" s="34">
        <f>Mensualización!BK58</f>
        <v>12.6</v>
      </c>
      <c r="M195" s="80">
        <f t="shared" si="13"/>
        <v>4194892.8</v>
      </c>
      <c r="N195" s="34">
        <f t="shared" si="12"/>
        <v>12.6</v>
      </c>
      <c r="O195" s="33">
        <f t="shared" si="14"/>
        <v>4194892.8</v>
      </c>
      <c r="P195" s="102">
        <f t="shared" si="11"/>
        <v>0</v>
      </c>
      <c r="Q195" s="33">
        <f t="shared" si="11"/>
        <v>0</v>
      </c>
      <c r="R195" s="219"/>
      <c r="S195" s="219"/>
      <c r="T195" s="219"/>
      <c r="U195" s="219"/>
      <c r="V195" s="219"/>
      <c r="W195" s="219"/>
      <c r="X195" s="219">
        <v>12.6</v>
      </c>
      <c r="Y195" s="219"/>
      <c r="Z195" s="220">
        <v>12.6</v>
      </c>
      <c r="AA195" s="32"/>
    </row>
    <row r="196" spans="2:27" ht="25.5" hidden="1" x14ac:dyDescent="0.25">
      <c r="B196" s="28">
        <v>47</v>
      </c>
      <c r="C196" s="29" t="s">
        <v>74</v>
      </c>
      <c r="D196" s="30" t="s">
        <v>75</v>
      </c>
      <c r="E196" s="31" t="s">
        <v>132</v>
      </c>
      <c r="F196" s="30" t="s">
        <v>77</v>
      </c>
      <c r="G196" s="32" t="s">
        <v>78</v>
      </c>
      <c r="H196" s="35">
        <v>268752</v>
      </c>
      <c r="I196" s="35">
        <v>277440</v>
      </c>
      <c r="J196" s="32">
        <v>2025</v>
      </c>
      <c r="K196" s="33" t="s">
        <v>189</v>
      </c>
      <c r="L196" s="34">
        <f>Mensualización!BK59</f>
        <v>2.2000000000000002</v>
      </c>
      <c r="M196" s="80">
        <f t="shared" si="13"/>
        <v>610368</v>
      </c>
      <c r="N196" s="34">
        <f t="shared" si="12"/>
        <v>2.2000000000000002</v>
      </c>
      <c r="O196" s="33">
        <f t="shared" si="14"/>
        <v>610368</v>
      </c>
      <c r="P196" s="102">
        <f t="shared" si="11"/>
        <v>0</v>
      </c>
      <c r="Q196" s="33">
        <f t="shared" si="11"/>
        <v>0</v>
      </c>
      <c r="R196" s="219"/>
      <c r="S196" s="219"/>
      <c r="T196" s="219"/>
      <c r="U196" s="219"/>
      <c r="V196" s="219"/>
      <c r="W196" s="219"/>
      <c r="X196" s="219">
        <v>2.2000000000000002</v>
      </c>
      <c r="Y196" s="219"/>
      <c r="Z196" s="220">
        <v>2.2000000000000002</v>
      </c>
      <c r="AA196" s="32"/>
    </row>
    <row r="197" spans="2:27" ht="25.5" hidden="1" x14ac:dyDescent="0.25">
      <c r="B197" s="28">
        <v>48</v>
      </c>
      <c r="C197" s="29" t="s">
        <v>74</v>
      </c>
      <c r="D197" s="30" t="s">
        <v>75</v>
      </c>
      <c r="E197" s="31" t="s">
        <v>133</v>
      </c>
      <c r="F197" s="30" t="s">
        <v>77</v>
      </c>
      <c r="G197" s="32" t="s">
        <v>78</v>
      </c>
      <c r="H197" s="35">
        <v>14423576</v>
      </c>
      <c r="I197" s="35">
        <v>14889464</v>
      </c>
      <c r="J197" s="32">
        <v>2025</v>
      </c>
      <c r="K197" s="33" t="s">
        <v>189</v>
      </c>
      <c r="L197" s="34">
        <f>Mensualización!BK60</f>
        <v>0.7</v>
      </c>
      <c r="M197" s="80">
        <f t="shared" si="13"/>
        <v>10422624.799999999</v>
      </c>
      <c r="N197" s="34">
        <f t="shared" si="12"/>
        <v>0.7</v>
      </c>
      <c r="O197" s="33">
        <f t="shared" si="14"/>
        <v>10422624.799999999</v>
      </c>
      <c r="P197" s="102">
        <f t="shared" si="11"/>
        <v>0</v>
      </c>
      <c r="Q197" s="33">
        <f t="shared" si="11"/>
        <v>0</v>
      </c>
      <c r="R197" s="219"/>
      <c r="S197" s="219"/>
      <c r="T197" s="219"/>
      <c r="U197" s="219"/>
      <c r="V197" s="219"/>
      <c r="W197" s="219"/>
      <c r="X197" s="219">
        <v>0.7</v>
      </c>
      <c r="Y197" s="219"/>
      <c r="Z197" s="220">
        <v>0.7</v>
      </c>
      <c r="AA197" s="32"/>
    </row>
    <row r="198" spans="2:27" ht="25.5" hidden="1" x14ac:dyDescent="0.25">
      <c r="B198" s="28">
        <v>49</v>
      </c>
      <c r="C198" s="29" t="s">
        <v>74</v>
      </c>
      <c r="D198" s="30" t="s">
        <v>75</v>
      </c>
      <c r="E198" s="31" t="s">
        <v>134</v>
      </c>
      <c r="F198" s="30" t="s">
        <v>77</v>
      </c>
      <c r="G198" s="32" t="s">
        <v>78</v>
      </c>
      <c r="H198" s="35">
        <v>48215912</v>
      </c>
      <c r="I198" s="35">
        <v>49772920</v>
      </c>
      <c r="J198" s="32">
        <v>2025</v>
      </c>
      <c r="K198" s="33" t="s">
        <v>189</v>
      </c>
      <c r="L198" s="34">
        <f>Mensualización!BK61</f>
        <v>0.28117075126568203</v>
      </c>
      <c r="M198" s="80">
        <f t="shared" si="13"/>
        <v>13994689.30908669</v>
      </c>
      <c r="N198" s="34">
        <f t="shared" si="12"/>
        <v>0.28117075126568203</v>
      </c>
      <c r="O198" s="33">
        <f t="shared" si="14"/>
        <v>13994689.30908669</v>
      </c>
      <c r="P198" s="102">
        <f t="shared" si="11"/>
        <v>0</v>
      </c>
      <c r="Q198" s="33">
        <f t="shared" si="11"/>
        <v>0</v>
      </c>
      <c r="R198" s="219"/>
      <c r="S198" s="219"/>
      <c r="T198" s="219"/>
      <c r="U198" s="219"/>
      <c r="V198" s="219"/>
      <c r="W198" s="219"/>
      <c r="X198" s="219">
        <v>0.28117075126568203</v>
      </c>
      <c r="Y198" s="219"/>
      <c r="Z198" s="220">
        <v>0.28117075126568203</v>
      </c>
      <c r="AA198" s="32"/>
    </row>
    <row r="199" spans="2:27" ht="25.5" hidden="1" x14ac:dyDescent="0.25">
      <c r="B199" s="28">
        <v>50</v>
      </c>
      <c r="C199" s="29" t="s">
        <v>74</v>
      </c>
      <c r="D199" s="30" t="s">
        <v>75</v>
      </c>
      <c r="E199" s="31" t="s">
        <v>135</v>
      </c>
      <c r="F199" s="30" t="s">
        <v>77</v>
      </c>
      <c r="G199" s="32" t="s">
        <v>78</v>
      </c>
      <c r="H199" s="35">
        <v>7005616</v>
      </c>
      <c r="I199" s="35">
        <v>7231936</v>
      </c>
      <c r="J199" s="32">
        <v>2025</v>
      </c>
      <c r="K199" s="33" t="s">
        <v>189</v>
      </c>
      <c r="L199" s="34">
        <f>Mensualización!BK62</f>
        <v>5.6</v>
      </c>
      <c r="M199" s="80">
        <f t="shared" si="13"/>
        <v>40498841.599999994</v>
      </c>
      <c r="N199" s="34">
        <f t="shared" si="12"/>
        <v>5.6</v>
      </c>
      <c r="O199" s="33">
        <f t="shared" si="14"/>
        <v>40498841.599999994</v>
      </c>
      <c r="P199" s="102">
        <f t="shared" si="11"/>
        <v>0</v>
      </c>
      <c r="Q199" s="33">
        <f t="shared" si="11"/>
        <v>0</v>
      </c>
      <c r="R199" s="219"/>
      <c r="S199" s="219"/>
      <c r="T199" s="219"/>
      <c r="U199" s="219"/>
      <c r="V199" s="219"/>
      <c r="W199" s="219"/>
      <c r="X199" s="219">
        <v>5.6</v>
      </c>
      <c r="Y199" s="219"/>
      <c r="Z199" s="220">
        <v>5.6</v>
      </c>
      <c r="AA199" s="32"/>
    </row>
    <row r="200" spans="2:27" ht="25.5" hidden="1" x14ac:dyDescent="0.25">
      <c r="B200" s="28">
        <v>51</v>
      </c>
      <c r="C200" s="29" t="s">
        <v>74</v>
      </c>
      <c r="D200" s="30" t="s">
        <v>75</v>
      </c>
      <c r="E200" s="31" t="s">
        <v>136</v>
      </c>
      <c r="F200" s="30" t="s">
        <v>77</v>
      </c>
      <c r="G200" s="32" t="s">
        <v>78</v>
      </c>
      <c r="H200" s="35">
        <v>3296912</v>
      </c>
      <c r="I200" s="35">
        <v>3403448</v>
      </c>
      <c r="J200" s="32">
        <v>2025</v>
      </c>
      <c r="K200" s="33" t="s">
        <v>189</v>
      </c>
      <c r="L200" s="34">
        <f>Mensualización!BK63</f>
        <v>2.8</v>
      </c>
      <c r="M200" s="80">
        <f t="shared" si="13"/>
        <v>9529654.3999999985</v>
      </c>
      <c r="N200" s="34">
        <f t="shared" si="12"/>
        <v>2.8</v>
      </c>
      <c r="O200" s="33">
        <f t="shared" si="14"/>
        <v>9529654.3999999985</v>
      </c>
      <c r="P200" s="102">
        <f t="shared" si="11"/>
        <v>0</v>
      </c>
      <c r="Q200" s="33">
        <f t="shared" si="11"/>
        <v>0</v>
      </c>
      <c r="R200" s="219"/>
      <c r="S200" s="219"/>
      <c r="T200" s="219"/>
      <c r="U200" s="219"/>
      <c r="V200" s="219"/>
      <c r="W200" s="219"/>
      <c r="X200" s="219">
        <v>2.8</v>
      </c>
      <c r="Y200" s="219"/>
      <c r="Z200" s="220">
        <v>2.8</v>
      </c>
      <c r="AA200" s="32"/>
    </row>
    <row r="201" spans="2:27" ht="25.5" hidden="1" x14ac:dyDescent="0.25">
      <c r="B201" s="28">
        <v>52</v>
      </c>
      <c r="C201" s="29" t="s">
        <v>74</v>
      </c>
      <c r="D201" s="30" t="s">
        <v>75</v>
      </c>
      <c r="E201" s="31" t="s">
        <v>137</v>
      </c>
      <c r="F201" s="30" t="s">
        <v>77</v>
      </c>
      <c r="G201" s="32" t="s">
        <v>78</v>
      </c>
      <c r="H201" s="35">
        <v>2472592</v>
      </c>
      <c r="I201" s="35">
        <v>2552448</v>
      </c>
      <c r="J201" s="32">
        <v>2025</v>
      </c>
      <c r="K201" s="33" t="s">
        <v>189</v>
      </c>
      <c r="L201" s="34">
        <f>Mensualización!BK64</f>
        <v>2.8</v>
      </c>
      <c r="M201" s="80">
        <f t="shared" si="13"/>
        <v>7146854.3999999994</v>
      </c>
      <c r="N201" s="34">
        <f t="shared" si="12"/>
        <v>2.8</v>
      </c>
      <c r="O201" s="33">
        <f t="shared" si="14"/>
        <v>7146854.3999999994</v>
      </c>
      <c r="P201" s="102">
        <f t="shared" si="11"/>
        <v>0</v>
      </c>
      <c r="Q201" s="33">
        <f t="shared" si="11"/>
        <v>0</v>
      </c>
      <c r="R201" s="219"/>
      <c r="S201" s="219"/>
      <c r="T201" s="219"/>
      <c r="U201" s="219"/>
      <c r="V201" s="219"/>
      <c r="W201" s="219"/>
      <c r="X201" s="219">
        <v>2.8</v>
      </c>
      <c r="Y201" s="219"/>
      <c r="Z201" s="220">
        <v>2.8</v>
      </c>
      <c r="AA201" s="32"/>
    </row>
    <row r="202" spans="2:27" ht="25.5" hidden="1" x14ac:dyDescent="0.25">
      <c r="B202" s="28">
        <v>53</v>
      </c>
      <c r="C202" s="29" t="s">
        <v>74</v>
      </c>
      <c r="D202" s="30" t="s">
        <v>75</v>
      </c>
      <c r="E202" s="31" t="s">
        <v>138</v>
      </c>
      <c r="F202" s="30" t="s">
        <v>77</v>
      </c>
      <c r="G202" s="32" t="s">
        <v>119</v>
      </c>
      <c r="H202" s="35">
        <v>5357344</v>
      </c>
      <c r="I202" s="35">
        <v>5530304</v>
      </c>
      <c r="J202" s="32">
        <v>2025</v>
      </c>
      <c r="K202" s="33" t="s">
        <v>189</v>
      </c>
      <c r="L202" s="34">
        <f>Mensualización!BK65</f>
        <v>0</v>
      </c>
      <c r="M202" s="80">
        <f t="shared" si="13"/>
        <v>0</v>
      </c>
      <c r="N202" s="34">
        <f t="shared" si="12"/>
        <v>0</v>
      </c>
      <c r="O202" s="33">
        <f t="shared" si="14"/>
        <v>0</v>
      </c>
      <c r="P202" s="102">
        <f t="shared" si="11"/>
        <v>0</v>
      </c>
      <c r="Q202" s="33">
        <f t="shared" si="11"/>
        <v>0</v>
      </c>
      <c r="R202" s="219"/>
      <c r="S202" s="219"/>
      <c r="T202" s="219"/>
      <c r="U202" s="219"/>
      <c r="V202" s="219"/>
      <c r="W202" s="219"/>
      <c r="X202" s="219">
        <v>0</v>
      </c>
      <c r="Y202" s="219"/>
      <c r="Z202" s="220">
        <v>0</v>
      </c>
      <c r="AA202" s="32"/>
    </row>
    <row r="203" spans="2:27" ht="23.25" hidden="1" x14ac:dyDescent="0.25">
      <c r="B203" s="28">
        <v>54</v>
      </c>
      <c r="C203" s="29" t="s">
        <v>74</v>
      </c>
      <c r="D203" s="30" t="s">
        <v>75</v>
      </c>
      <c r="E203" s="31" t="s">
        <v>139</v>
      </c>
      <c r="F203" s="30" t="s">
        <v>80</v>
      </c>
      <c r="G203" s="32" t="s">
        <v>78</v>
      </c>
      <c r="H203" s="35">
        <v>67192</v>
      </c>
      <c r="I203" s="35">
        <v>69364</v>
      </c>
      <c r="J203" s="32">
        <v>2025</v>
      </c>
      <c r="K203" s="33" t="s">
        <v>189</v>
      </c>
      <c r="L203" s="34">
        <f>Mensualización!BK66</f>
        <v>0</v>
      </c>
      <c r="M203" s="80">
        <f t="shared" si="13"/>
        <v>0</v>
      </c>
      <c r="N203" s="34">
        <f t="shared" si="12"/>
        <v>0</v>
      </c>
      <c r="O203" s="33">
        <f t="shared" si="14"/>
        <v>0</v>
      </c>
      <c r="P203" s="102">
        <f t="shared" si="11"/>
        <v>0</v>
      </c>
      <c r="Q203" s="33">
        <f t="shared" si="11"/>
        <v>0</v>
      </c>
      <c r="R203" s="219"/>
      <c r="S203" s="219"/>
      <c r="T203" s="219"/>
      <c r="U203" s="219"/>
      <c r="V203" s="219"/>
      <c r="W203" s="219"/>
      <c r="X203" s="219">
        <v>0</v>
      </c>
      <c r="Y203" s="219"/>
      <c r="Z203" s="220">
        <v>0</v>
      </c>
      <c r="AA203" s="32"/>
    </row>
    <row r="204" spans="2:27" ht="23.25" hidden="1" x14ac:dyDescent="0.25">
      <c r="B204" s="28">
        <v>55</v>
      </c>
      <c r="C204" s="29" t="s">
        <v>74</v>
      </c>
      <c r="D204" s="30" t="s">
        <v>75</v>
      </c>
      <c r="E204" s="31" t="s">
        <v>140</v>
      </c>
      <c r="F204" s="30" t="s">
        <v>83</v>
      </c>
      <c r="G204" s="32" t="s">
        <v>78</v>
      </c>
      <c r="H204" s="35">
        <v>109185</v>
      </c>
      <c r="I204" s="35">
        <v>112710</v>
      </c>
      <c r="J204" s="32">
        <v>2025</v>
      </c>
      <c r="K204" s="33" t="s">
        <v>189</v>
      </c>
      <c r="L204" s="34">
        <f>Mensualización!BK67</f>
        <v>0</v>
      </c>
      <c r="M204" s="80">
        <f t="shared" si="13"/>
        <v>0</v>
      </c>
      <c r="N204" s="34">
        <f t="shared" si="12"/>
        <v>0</v>
      </c>
      <c r="O204" s="33">
        <f t="shared" si="14"/>
        <v>0</v>
      </c>
      <c r="P204" s="102">
        <f t="shared" ref="P204:Q267" si="15">+IFERROR(L204-N204,"")</f>
        <v>0</v>
      </c>
      <c r="Q204" s="33">
        <f t="shared" si="15"/>
        <v>0</v>
      </c>
      <c r="R204" s="219"/>
      <c r="S204" s="219"/>
      <c r="T204" s="219"/>
      <c r="U204" s="219"/>
      <c r="V204" s="219"/>
      <c r="W204" s="219"/>
      <c r="X204" s="219">
        <v>0</v>
      </c>
      <c r="Y204" s="219"/>
      <c r="Z204" s="220">
        <v>0</v>
      </c>
      <c r="AA204" s="32"/>
    </row>
    <row r="205" spans="2:27" ht="23.25" hidden="1" x14ac:dyDescent="0.25">
      <c r="B205" s="28">
        <v>56</v>
      </c>
      <c r="C205" s="29" t="s">
        <v>74</v>
      </c>
      <c r="D205" s="30" t="s">
        <v>75</v>
      </c>
      <c r="E205" s="31" t="s">
        <v>141</v>
      </c>
      <c r="F205" s="30" t="s">
        <v>83</v>
      </c>
      <c r="G205" s="32" t="s">
        <v>142</v>
      </c>
      <c r="H205" s="35">
        <v>109185</v>
      </c>
      <c r="I205" s="35">
        <v>112710</v>
      </c>
      <c r="J205" s="32">
        <v>2025</v>
      </c>
      <c r="K205" s="33" t="s">
        <v>189</v>
      </c>
      <c r="L205" s="34">
        <f>Mensualización!BK68</f>
        <v>0</v>
      </c>
      <c r="M205" s="80">
        <f t="shared" si="13"/>
        <v>0</v>
      </c>
      <c r="N205" s="34">
        <f t="shared" ref="N205:N268" si="16">+Z205</f>
        <v>0</v>
      </c>
      <c r="O205" s="33">
        <f t="shared" si="14"/>
        <v>0</v>
      </c>
      <c r="P205" s="102">
        <f t="shared" si="15"/>
        <v>0</v>
      </c>
      <c r="Q205" s="33">
        <f t="shared" si="15"/>
        <v>0</v>
      </c>
      <c r="R205" s="219"/>
      <c r="S205" s="219"/>
      <c r="T205" s="219"/>
      <c r="U205" s="219"/>
      <c r="V205" s="219"/>
      <c r="W205" s="219"/>
      <c r="X205" s="219">
        <v>0</v>
      </c>
      <c r="Y205" s="219"/>
      <c r="Z205" s="220">
        <v>0</v>
      </c>
      <c r="AA205" s="32"/>
    </row>
    <row r="206" spans="2:27" ht="23.25" hidden="1" x14ac:dyDescent="0.25">
      <c r="B206" s="28">
        <v>57</v>
      </c>
      <c r="C206" s="29" t="s">
        <v>74</v>
      </c>
      <c r="D206" s="30" t="s">
        <v>75</v>
      </c>
      <c r="E206" s="31" t="s">
        <v>143</v>
      </c>
      <c r="F206" s="30" t="s">
        <v>83</v>
      </c>
      <c r="G206" s="32" t="s">
        <v>142</v>
      </c>
      <c r="H206" s="35">
        <v>109185</v>
      </c>
      <c r="I206" s="35">
        <v>112710</v>
      </c>
      <c r="J206" s="32">
        <v>2025</v>
      </c>
      <c r="K206" s="33" t="s">
        <v>189</v>
      </c>
      <c r="L206" s="34">
        <f>Mensualización!BK69</f>
        <v>0</v>
      </c>
      <c r="M206" s="80">
        <f t="shared" si="13"/>
        <v>0</v>
      </c>
      <c r="N206" s="34">
        <f t="shared" si="16"/>
        <v>0</v>
      </c>
      <c r="O206" s="33">
        <f t="shared" si="14"/>
        <v>0</v>
      </c>
      <c r="P206" s="102">
        <f t="shared" si="15"/>
        <v>0</v>
      </c>
      <c r="Q206" s="33">
        <f t="shared" si="15"/>
        <v>0</v>
      </c>
      <c r="R206" s="219"/>
      <c r="S206" s="219"/>
      <c r="T206" s="219"/>
      <c r="U206" s="219"/>
      <c r="V206" s="219"/>
      <c r="W206" s="219"/>
      <c r="X206" s="219">
        <v>0</v>
      </c>
      <c r="Y206" s="219"/>
      <c r="Z206" s="220">
        <v>0</v>
      </c>
      <c r="AA206" s="32"/>
    </row>
    <row r="207" spans="2:27" ht="25.5" hidden="1" x14ac:dyDescent="0.25">
      <c r="B207" s="28">
        <v>58</v>
      </c>
      <c r="C207" s="29" t="s">
        <v>74</v>
      </c>
      <c r="D207" s="30" t="s">
        <v>75</v>
      </c>
      <c r="E207" s="31" t="s">
        <v>144</v>
      </c>
      <c r="F207" s="30" t="s">
        <v>83</v>
      </c>
      <c r="G207" s="32" t="s">
        <v>142</v>
      </c>
      <c r="H207" s="35">
        <v>109185</v>
      </c>
      <c r="I207" s="35">
        <v>112710</v>
      </c>
      <c r="J207" s="32">
        <v>2025</v>
      </c>
      <c r="K207" s="33" t="s">
        <v>189</v>
      </c>
      <c r="L207" s="34">
        <f>Mensualización!BK70</f>
        <v>0</v>
      </c>
      <c r="M207" s="80">
        <f t="shared" si="13"/>
        <v>0</v>
      </c>
      <c r="N207" s="34">
        <f t="shared" si="16"/>
        <v>0</v>
      </c>
      <c r="O207" s="33">
        <f t="shared" si="14"/>
        <v>0</v>
      </c>
      <c r="P207" s="102">
        <f t="shared" si="15"/>
        <v>0</v>
      </c>
      <c r="Q207" s="33">
        <f t="shared" si="15"/>
        <v>0</v>
      </c>
      <c r="R207" s="219"/>
      <c r="S207" s="219"/>
      <c r="T207" s="219"/>
      <c r="U207" s="219"/>
      <c r="V207" s="219"/>
      <c r="W207" s="219"/>
      <c r="X207" s="219">
        <v>0</v>
      </c>
      <c r="Y207" s="219"/>
      <c r="Z207" s="220">
        <v>0</v>
      </c>
      <c r="AA207" s="32"/>
    </row>
    <row r="208" spans="2:27" ht="23.25" hidden="1" x14ac:dyDescent="0.25">
      <c r="B208" s="28">
        <v>59</v>
      </c>
      <c r="C208" s="29" t="s">
        <v>74</v>
      </c>
      <c r="D208" s="30" t="s">
        <v>75</v>
      </c>
      <c r="E208" s="31" t="s">
        <v>145</v>
      </c>
      <c r="F208" s="30" t="s">
        <v>83</v>
      </c>
      <c r="G208" s="32" t="s">
        <v>142</v>
      </c>
      <c r="H208" s="35">
        <v>109185</v>
      </c>
      <c r="I208" s="35">
        <v>112710</v>
      </c>
      <c r="J208" s="32">
        <v>2025</v>
      </c>
      <c r="K208" s="33" t="s">
        <v>189</v>
      </c>
      <c r="L208" s="34">
        <f>Mensualización!BK71</f>
        <v>0</v>
      </c>
      <c r="M208" s="80">
        <f t="shared" si="13"/>
        <v>0</v>
      </c>
      <c r="N208" s="34">
        <f t="shared" si="16"/>
        <v>0</v>
      </c>
      <c r="O208" s="33">
        <f t="shared" si="14"/>
        <v>0</v>
      </c>
      <c r="P208" s="102">
        <f t="shared" si="15"/>
        <v>0</v>
      </c>
      <c r="Q208" s="33">
        <f t="shared" si="15"/>
        <v>0</v>
      </c>
      <c r="R208" s="219"/>
      <c r="S208" s="219"/>
      <c r="T208" s="219"/>
      <c r="U208" s="219"/>
      <c r="V208" s="219"/>
      <c r="W208" s="219"/>
      <c r="X208" s="219">
        <v>0</v>
      </c>
      <c r="Y208" s="219"/>
      <c r="Z208" s="220">
        <v>0</v>
      </c>
      <c r="AA208" s="32"/>
    </row>
    <row r="209" spans="2:27" ht="23.25" hidden="1" x14ac:dyDescent="0.25">
      <c r="B209" s="28">
        <v>60</v>
      </c>
      <c r="C209" s="29" t="s">
        <v>74</v>
      </c>
      <c r="D209" s="30" t="s">
        <v>75</v>
      </c>
      <c r="E209" s="31" t="s">
        <v>146</v>
      </c>
      <c r="F209" s="30" t="s">
        <v>83</v>
      </c>
      <c r="G209" s="32" t="s">
        <v>142</v>
      </c>
      <c r="H209" s="35">
        <v>109185</v>
      </c>
      <c r="I209" s="35">
        <v>112710</v>
      </c>
      <c r="J209" s="32">
        <v>2025</v>
      </c>
      <c r="K209" s="33" t="s">
        <v>189</v>
      </c>
      <c r="L209" s="34">
        <f>Mensualización!BK72</f>
        <v>0</v>
      </c>
      <c r="M209" s="80">
        <f t="shared" si="13"/>
        <v>0</v>
      </c>
      <c r="N209" s="34">
        <f t="shared" si="16"/>
        <v>0</v>
      </c>
      <c r="O209" s="33">
        <f t="shared" si="14"/>
        <v>0</v>
      </c>
      <c r="P209" s="102">
        <f t="shared" si="15"/>
        <v>0</v>
      </c>
      <c r="Q209" s="33">
        <f t="shared" si="15"/>
        <v>0</v>
      </c>
      <c r="R209" s="219"/>
      <c r="S209" s="219"/>
      <c r="T209" s="219"/>
      <c r="U209" s="219"/>
      <c r="V209" s="219"/>
      <c r="W209" s="219"/>
      <c r="X209" s="219">
        <v>0</v>
      </c>
      <c r="Y209" s="219"/>
      <c r="Z209" s="220">
        <v>0</v>
      </c>
      <c r="AA209" s="32"/>
    </row>
    <row r="210" spans="2:27" ht="23.25" hidden="1" x14ac:dyDescent="0.25">
      <c r="B210" s="28">
        <v>61</v>
      </c>
      <c r="C210" s="29" t="s">
        <v>74</v>
      </c>
      <c r="D210" s="30" t="s">
        <v>75</v>
      </c>
      <c r="E210" s="31" t="s">
        <v>147</v>
      </c>
      <c r="F210" s="30" t="s">
        <v>92</v>
      </c>
      <c r="G210" s="32" t="s">
        <v>142</v>
      </c>
      <c r="H210" s="35">
        <v>179176</v>
      </c>
      <c r="I210" s="35">
        <v>184968</v>
      </c>
      <c r="J210" s="32">
        <v>2025</v>
      </c>
      <c r="K210" s="33" t="s">
        <v>189</v>
      </c>
      <c r="L210" s="34">
        <f>Mensualización!BK73</f>
        <v>0</v>
      </c>
      <c r="M210" s="80">
        <f t="shared" si="13"/>
        <v>0</v>
      </c>
      <c r="N210" s="34">
        <f t="shared" si="16"/>
        <v>0</v>
      </c>
      <c r="O210" s="33">
        <f t="shared" si="14"/>
        <v>0</v>
      </c>
      <c r="P210" s="102">
        <f t="shared" si="15"/>
        <v>0</v>
      </c>
      <c r="Q210" s="33">
        <f t="shared" si="15"/>
        <v>0</v>
      </c>
      <c r="R210" s="219"/>
      <c r="S210" s="219"/>
      <c r="T210" s="219"/>
      <c r="U210" s="219"/>
      <c r="V210" s="219"/>
      <c r="W210" s="219"/>
      <c r="X210" s="219">
        <v>0</v>
      </c>
      <c r="Y210" s="219"/>
      <c r="Z210" s="220">
        <v>0</v>
      </c>
      <c r="AA210" s="32"/>
    </row>
    <row r="211" spans="2:27" ht="23.25" hidden="1" x14ac:dyDescent="0.25">
      <c r="B211" s="28">
        <v>62</v>
      </c>
      <c r="C211" s="29" t="s">
        <v>74</v>
      </c>
      <c r="D211" s="30" t="s">
        <v>75</v>
      </c>
      <c r="E211" s="31" t="s">
        <v>148</v>
      </c>
      <c r="F211" s="30" t="s">
        <v>92</v>
      </c>
      <c r="G211" s="32" t="s">
        <v>142</v>
      </c>
      <c r="H211" s="35">
        <v>159735</v>
      </c>
      <c r="I211" s="35">
        <v>164895</v>
      </c>
      <c r="J211" s="32">
        <v>2025</v>
      </c>
      <c r="K211" s="33" t="s">
        <v>189</v>
      </c>
      <c r="L211" s="34">
        <f>Mensualización!BK74</f>
        <v>0</v>
      </c>
      <c r="M211" s="80">
        <f t="shared" si="13"/>
        <v>0</v>
      </c>
      <c r="N211" s="34">
        <f t="shared" si="16"/>
        <v>0</v>
      </c>
      <c r="O211" s="33">
        <f t="shared" si="14"/>
        <v>0</v>
      </c>
      <c r="P211" s="102">
        <f t="shared" si="15"/>
        <v>0</v>
      </c>
      <c r="Q211" s="33">
        <f t="shared" si="15"/>
        <v>0</v>
      </c>
      <c r="R211" s="219"/>
      <c r="S211" s="219"/>
      <c r="T211" s="219"/>
      <c r="U211" s="219"/>
      <c r="V211" s="219"/>
      <c r="W211" s="219"/>
      <c r="X211" s="219">
        <v>0</v>
      </c>
      <c r="Y211" s="219"/>
      <c r="Z211" s="220">
        <v>0</v>
      </c>
      <c r="AA211" s="32"/>
    </row>
    <row r="212" spans="2:27" ht="23.25" hidden="1" x14ac:dyDescent="0.25">
      <c r="B212" s="28">
        <v>63</v>
      </c>
      <c r="C212" s="29" t="s">
        <v>74</v>
      </c>
      <c r="D212" s="30" t="s">
        <v>75</v>
      </c>
      <c r="E212" s="31" t="s">
        <v>149</v>
      </c>
      <c r="F212" s="30" t="s">
        <v>92</v>
      </c>
      <c r="G212" s="32" t="s">
        <v>142</v>
      </c>
      <c r="H212" s="35">
        <v>90988</v>
      </c>
      <c r="I212" s="35">
        <v>93925</v>
      </c>
      <c r="J212" s="32">
        <v>2025</v>
      </c>
      <c r="K212" s="33" t="s">
        <v>189</v>
      </c>
      <c r="L212" s="34">
        <f>Mensualización!BK75</f>
        <v>0</v>
      </c>
      <c r="M212" s="80">
        <f t="shared" si="13"/>
        <v>0</v>
      </c>
      <c r="N212" s="34">
        <f t="shared" si="16"/>
        <v>0</v>
      </c>
      <c r="O212" s="33">
        <f t="shared" si="14"/>
        <v>0</v>
      </c>
      <c r="P212" s="102">
        <f t="shared" si="15"/>
        <v>0</v>
      </c>
      <c r="Q212" s="33">
        <f t="shared" si="15"/>
        <v>0</v>
      </c>
      <c r="R212" s="219"/>
      <c r="S212" s="219"/>
      <c r="T212" s="219"/>
      <c r="U212" s="219"/>
      <c r="V212" s="219"/>
      <c r="W212" s="219"/>
      <c r="X212" s="219">
        <v>0</v>
      </c>
      <c r="Y212" s="219"/>
      <c r="Z212" s="220">
        <v>0</v>
      </c>
      <c r="AA212" s="32"/>
    </row>
    <row r="213" spans="2:27" ht="23.25" hidden="1" x14ac:dyDescent="0.25">
      <c r="B213" s="28">
        <v>64</v>
      </c>
      <c r="C213" s="29" t="s">
        <v>74</v>
      </c>
      <c r="D213" s="30" t="s">
        <v>75</v>
      </c>
      <c r="E213" s="31" t="s">
        <v>150</v>
      </c>
      <c r="F213" s="30" t="s">
        <v>92</v>
      </c>
      <c r="G213" s="32" t="s">
        <v>142</v>
      </c>
      <c r="H213" s="35">
        <v>109185</v>
      </c>
      <c r="I213" s="35">
        <v>112710</v>
      </c>
      <c r="J213" s="32">
        <v>2025</v>
      </c>
      <c r="K213" s="33" t="s">
        <v>189</v>
      </c>
      <c r="L213" s="34">
        <f>Mensualización!BK76</f>
        <v>0</v>
      </c>
      <c r="M213" s="80">
        <f t="shared" si="13"/>
        <v>0</v>
      </c>
      <c r="N213" s="34">
        <f t="shared" si="16"/>
        <v>0</v>
      </c>
      <c r="O213" s="33">
        <f t="shared" si="14"/>
        <v>0</v>
      </c>
      <c r="P213" s="102">
        <f t="shared" si="15"/>
        <v>0</v>
      </c>
      <c r="Q213" s="33">
        <f t="shared" si="15"/>
        <v>0</v>
      </c>
      <c r="R213" s="219"/>
      <c r="S213" s="219"/>
      <c r="T213" s="219"/>
      <c r="U213" s="219"/>
      <c r="V213" s="219"/>
      <c r="W213" s="219"/>
      <c r="X213" s="219">
        <v>0</v>
      </c>
      <c r="Y213" s="219"/>
      <c r="Z213" s="220">
        <v>0</v>
      </c>
      <c r="AA213" s="32"/>
    </row>
    <row r="214" spans="2:27" ht="23.25" hidden="1" x14ac:dyDescent="0.25">
      <c r="B214" s="28">
        <v>65</v>
      </c>
      <c r="C214" s="29" t="s">
        <v>74</v>
      </c>
      <c r="D214" s="30" t="s">
        <v>75</v>
      </c>
      <c r="E214" s="31" t="s">
        <v>151</v>
      </c>
      <c r="F214" s="30" t="s">
        <v>92</v>
      </c>
      <c r="G214" s="32" t="s">
        <v>142</v>
      </c>
      <c r="H214" s="35">
        <v>90988</v>
      </c>
      <c r="I214" s="35">
        <v>93925</v>
      </c>
      <c r="J214" s="32">
        <v>2025</v>
      </c>
      <c r="K214" s="33" t="s">
        <v>189</v>
      </c>
      <c r="L214" s="34">
        <f>Mensualización!BK77</f>
        <v>0</v>
      </c>
      <c r="M214" s="80">
        <f t="shared" si="13"/>
        <v>0</v>
      </c>
      <c r="N214" s="34">
        <f t="shared" si="16"/>
        <v>0</v>
      </c>
      <c r="O214" s="33">
        <f t="shared" si="14"/>
        <v>0</v>
      </c>
      <c r="P214" s="102">
        <f t="shared" si="15"/>
        <v>0</v>
      </c>
      <c r="Q214" s="33">
        <f t="shared" si="15"/>
        <v>0</v>
      </c>
      <c r="R214" s="219"/>
      <c r="S214" s="219"/>
      <c r="T214" s="219"/>
      <c r="U214" s="219"/>
      <c r="V214" s="219"/>
      <c r="W214" s="219"/>
      <c r="X214" s="219">
        <v>0</v>
      </c>
      <c r="Y214" s="219"/>
      <c r="Z214" s="220">
        <v>0</v>
      </c>
      <c r="AA214" s="32"/>
    </row>
    <row r="215" spans="2:27" ht="25.5" hidden="1" x14ac:dyDescent="0.25">
      <c r="B215" s="28">
        <v>66</v>
      </c>
      <c r="C215" s="29" t="s">
        <v>74</v>
      </c>
      <c r="D215" s="30" t="s">
        <v>75</v>
      </c>
      <c r="E215" s="31" t="s">
        <v>152</v>
      </c>
      <c r="F215" s="30" t="s">
        <v>77</v>
      </c>
      <c r="G215" s="32" t="s">
        <v>142</v>
      </c>
      <c r="H215" s="35">
        <v>537528</v>
      </c>
      <c r="I215" s="35">
        <v>554904</v>
      </c>
      <c r="J215" s="32">
        <v>2025</v>
      </c>
      <c r="K215" s="33" t="s">
        <v>189</v>
      </c>
      <c r="L215" s="34">
        <f>Mensualización!BK78</f>
        <v>0</v>
      </c>
      <c r="M215" s="80">
        <f t="shared" ref="M215:M278" si="17">+L215*I215</f>
        <v>0</v>
      </c>
      <c r="N215" s="34">
        <f t="shared" si="16"/>
        <v>0</v>
      </c>
      <c r="O215" s="33">
        <f t="shared" ref="O215:O278" si="18">IFERROR(+N215*I215,"")</f>
        <v>0</v>
      </c>
      <c r="P215" s="102">
        <f t="shared" si="15"/>
        <v>0</v>
      </c>
      <c r="Q215" s="33">
        <f t="shared" si="15"/>
        <v>0</v>
      </c>
      <c r="R215" s="219"/>
      <c r="S215" s="219"/>
      <c r="T215" s="219"/>
      <c r="U215" s="219"/>
      <c r="V215" s="219"/>
      <c r="W215" s="219"/>
      <c r="X215" s="219">
        <v>0</v>
      </c>
      <c r="Y215" s="219"/>
      <c r="Z215" s="220">
        <v>0</v>
      </c>
      <c r="AA215" s="32"/>
    </row>
    <row r="216" spans="2:27" ht="25.5" hidden="1" x14ac:dyDescent="0.25">
      <c r="B216" s="28">
        <v>67</v>
      </c>
      <c r="C216" s="29" t="s">
        <v>74</v>
      </c>
      <c r="D216" s="30" t="s">
        <v>75</v>
      </c>
      <c r="E216" s="31" t="s">
        <v>153</v>
      </c>
      <c r="F216" s="30" t="s">
        <v>77</v>
      </c>
      <c r="G216" s="32" t="s">
        <v>142</v>
      </c>
      <c r="H216" s="35">
        <v>1533456</v>
      </c>
      <c r="I216" s="35">
        <v>1582992</v>
      </c>
      <c r="J216" s="32">
        <v>2025</v>
      </c>
      <c r="K216" s="33" t="s">
        <v>189</v>
      </c>
      <c r="L216" s="34">
        <f>Mensualización!BK79</f>
        <v>0</v>
      </c>
      <c r="M216" s="80">
        <f t="shared" si="17"/>
        <v>0</v>
      </c>
      <c r="N216" s="34">
        <f t="shared" si="16"/>
        <v>0</v>
      </c>
      <c r="O216" s="33">
        <f t="shared" si="18"/>
        <v>0</v>
      </c>
      <c r="P216" s="102">
        <f t="shared" si="15"/>
        <v>0</v>
      </c>
      <c r="Q216" s="33">
        <f t="shared" si="15"/>
        <v>0</v>
      </c>
      <c r="R216" s="219"/>
      <c r="S216" s="219"/>
      <c r="T216" s="219"/>
      <c r="U216" s="219"/>
      <c r="V216" s="219"/>
      <c r="W216" s="219"/>
      <c r="X216" s="219">
        <v>0</v>
      </c>
      <c r="Y216" s="219"/>
      <c r="Z216" s="220">
        <v>0</v>
      </c>
      <c r="AA216" s="32"/>
    </row>
    <row r="217" spans="2:27" ht="25.5" hidden="1" x14ac:dyDescent="0.25">
      <c r="B217" s="28">
        <v>68</v>
      </c>
      <c r="C217" s="29" t="s">
        <v>74</v>
      </c>
      <c r="D217" s="30" t="s">
        <v>75</v>
      </c>
      <c r="E217" s="31" t="s">
        <v>154</v>
      </c>
      <c r="F217" s="30" t="s">
        <v>77</v>
      </c>
      <c r="G217" s="32" t="s">
        <v>142</v>
      </c>
      <c r="H217" s="35">
        <v>873480</v>
      </c>
      <c r="I217" s="35">
        <v>901680</v>
      </c>
      <c r="J217" s="32">
        <v>2025</v>
      </c>
      <c r="K217" s="33" t="s">
        <v>189</v>
      </c>
      <c r="L217" s="34">
        <f>Mensualización!BK80</f>
        <v>0</v>
      </c>
      <c r="M217" s="80">
        <f t="shared" si="17"/>
        <v>0</v>
      </c>
      <c r="N217" s="34">
        <f t="shared" si="16"/>
        <v>0</v>
      </c>
      <c r="O217" s="33">
        <f t="shared" si="18"/>
        <v>0</v>
      </c>
      <c r="P217" s="102">
        <f t="shared" si="15"/>
        <v>0</v>
      </c>
      <c r="Q217" s="33">
        <f t="shared" si="15"/>
        <v>0</v>
      </c>
      <c r="R217" s="219"/>
      <c r="S217" s="219"/>
      <c r="T217" s="219"/>
      <c r="U217" s="219"/>
      <c r="V217" s="219"/>
      <c r="W217" s="219"/>
      <c r="X217" s="219">
        <v>0</v>
      </c>
      <c r="Y217" s="219"/>
      <c r="Z217" s="220">
        <v>0</v>
      </c>
      <c r="AA217" s="32"/>
    </row>
    <row r="218" spans="2:27" ht="25.5" hidden="1" x14ac:dyDescent="0.25">
      <c r="B218" s="28">
        <v>69</v>
      </c>
      <c r="C218" s="29" t="s">
        <v>74</v>
      </c>
      <c r="D218" s="30" t="s">
        <v>75</v>
      </c>
      <c r="E218" s="31" t="s">
        <v>155</v>
      </c>
      <c r="F218" s="30" t="s">
        <v>77</v>
      </c>
      <c r="G218" s="32" t="s">
        <v>78</v>
      </c>
      <c r="H218" s="35">
        <v>7726896</v>
      </c>
      <c r="I218" s="35">
        <v>7976400</v>
      </c>
      <c r="J218" s="32">
        <v>2025</v>
      </c>
      <c r="K218" s="33" t="s">
        <v>189</v>
      </c>
      <c r="L218" s="34">
        <f>Mensualización!BK81</f>
        <v>0</v>
      </c>
      <c r="M218" s="80">
        <f t="shared" si="17"/>
        <v>0</v>
      </c>
      <c r="N218" s="34">
        <f t="shared" si="16"/>
        <v>0</v>
      </c>
      <c r="O218" s="33">
        <f t="shared" si="18"/>
        <v>0</v>
      </c>
      <c r="P218" s="102">
        <f t="shared" si="15"/>
        <v>0</v>
      </c>
      <c r="Q218" s="33">
        <f t="shared" si="15"/>
        <v>0</v>
      </c>
      <c r="R218" s="219"/>
      <c r="S218" s="219"/>
      <c r="T218" s="219"/>
      <c r="U218" s="219"/>
      <c r="V218" s="219"/>
      <c r="W218" s="219"/>
      <c r="X218" s="219">
        <v>0</v>
      </c>
      <c r="Y218" s="219"/>
      <c r="Z218" s="220">
        <v>0</v>
      </c>
      <c r="AA218" s="32"/>
    </row>
    <row r="219" spans="2:27" ht="25.5" hidden="1" x14ac:dyDescent="0.25">
      <c r="B219" s="28">
        <v>1</v>
      </c>
      <c r="C219" s="29" t="s">
        <v>74</v>
      </c>
      <c r="D219" s="30" t="s">
        <v>75</v>
      </c>
      <c r="E219" s="31" t="s">
        <v>76</v>
      </c>
      <c r="F219" s="30" t="s">
        <v>77</v>
      </c>
      <c r="G219" s="32" t="s">
        <v>78</v>
      </c>
      <c r="H219" s="35">
        <v>4658560</v>
      </c>
      <c r="I219" s="35">
        <v>4809120</v>
      </c>
      <c r="J219" s="32">
        <v>2025</v>
      </c>
      <c r="K219" s="33" t="s">
        <v>190</v>
      </c>
      <c r="L219" s="34">
        <f>Mensualización!BL13</f>
        <v>3</v>
      </c>
      <c r="M219" s="80">
        <f t="shared" si="17"/>
        <v>14427360</v>
      </c>
      <c r="N219" s="34">
        <f t="shared" si="16"/>
        <v>3</v>
      </c>
      <c r="O219" s="33">
        <f t="shared" si="18"/>
        <v>14427360</v>
      </c>
      <c r="P219" s="102">
        <f t="shared" si="15"/>
        <v>0</v>
      </c>
      <c r="Q219" s="33">
        <f t="shared" si="15"/>
        <v>0</v>
      </c>
      <c r="R219" s="219">
        <v>3</v>
      </c>
      <c r="T219" s="219"/>
      <c r="U219" s="219"/>
      <c r="V219" s="219"/>
      <c r="W219" s="219"/>
      <c r="X219" s="219">
        <v>3</v>
      </c>
      <c r="Y219" s="219"/>
      <c r="Z219" s="220">
        <v>3</v>
      </c>
      <c r="AA219" s="32"/>
    </row>
    <row r="220" spans="2:27" ht="23.25" hidden="1" x14ac:dyDescent="0.25">
      <c r="B220" s="28">
        <v>2</v>
      </c>
      <c r="C220" s="29" t="s">
        <v>74</v>
      </c>
      <c r="D220" s="30" t="s">
        <v>75</v>
      </c>
      <c r="E220" s="31" t="s">
        <v>79</v>
      </c>
      <c r="F220" s="30" t="s">
        <v>80</v>
      </c>
      <c r="G220" s="32" t="s">
        <v>78</v>
      </c>
      <c r="H220" s="35">
        <v>35836</v>
      </c>
      <c r="I220" s="35">
        <v>36994</v>
      </c>
      <c r="J220" s="32">
        <v>2025</v>
      </c>
      <c r="K220" s="33" t="s">
        <v>190</v>
      </c>
      <c r="L220" s="34">
        <f>Mensualización!BL14</f>
        <v>7162.4582576045696</v>
      </c>
      <c r="M220" s="80">
        <f t="shared" si="17"/>
        <v>264967980.78182346</v>
      </c>
      <c r="N220" s="34">
        <f t="shared" si="16"/>
        <v>6269</v>
      </c>
      <c r="O220" s="33">
        <f t="shared" si="18"/>
        <v>231915386</v>
      </c>
      <c r="P220" s="102">
        <f t="shared" si="15"/>
        <v>893.45825760456955</v>
      </c>
      <c r="Q220" s="33">
        <f t="shared" si="15"/>
        <v>33052594.781823456</v>
      </c>
      <c r="R220" s="219">
        <v>380</v>
      </c>
      <c r="S220" s="219">
        <v>2925</v>
      </c>
      <c r="T220" s="219">
        <v>157</v>
      </c>
      <c r="U220" s="219">
        <v>53</v>
      </c>
      <c r="V220" s="219">
        <v>119</v>
      </c>
      <c r="W220" s="219">
        <v>2635</v>
      </c>
      <c r="X220" s="219">
        <v>6269</v>
      </c>
      <c r="Y220" s="219"/>
      <c r="Z220" s="220">
        <v>6269</v>
      </c>
      <c r="AA220" s="32"/>
    </row>
    <row r="221" spans="2:27" ht="23.25" hidden="1" x14ac:dyDescent="0.25">
      <c r="B221" s="28">
        <v>3</v>
      </c>
      <c r="C221" s="29" t="s">
        <v>74</v>
      </c>
      <c r="D221" s="30" t="s">
        <v>75</v>
      </c>
      <c r="E221" s="31" t="s">
        <v>81</v>
      </c>
      <c r="F221" s="30" t="s">
        <v>80</v>
      </c>
      <c r="G221" s="32" t="s">
        <v>78</v>
      </c>
      <c r="H221" s="35">
        <v>44795</v>
      </c>
      <c r="I221" s="35">
        <v>46242</v>
      </c>
      <c r="J221" s="32">
        <v>2025</v>
      </c>
      <c r="K221" s="33" t="s">
        <v>190</v>
      </c>
      <c r="L221" s="34">
        <f>Mensualización!BL15</f>
        <v>12</v>
      </c>
      <c r="M221" s="80">
        <f t="shared" si="17"/>
        <v>554904</v>
      </c>
      <c r="N221" s="34">
        <f t="shared" si="16"/>
        <v>12</v>
      </c>
      <c r="O221" s="33">
        <f t="shared" si="18"/>
        <v>554904</v>
      </c>
      <c r="P221" s="102">
        <f t="shared" si="15"/>
        <v>0</v>
      </c>
      <c r="Q221" s="33">
        <f t="shared" si="15"/>
        <v>0</v>
      </c>
      <c r="R221" s="219">
        <v>12</v>
      </c>
      <c r="S221" s="219"/>
      <c r="T221" s="219"/>
      <c r="U221" s="219"/>
      <c r="V221" s="219"/>
      <c r="W221" s="219"/>
      <c r="X221" s="219">
        <v>12</v>
      </c>
      <c r="Y221" s="219"/>
      <c r="Z221" s="220">
        <v>12</v>
      </c>
      <c r="AA221" s="32"/>
    </row>
    <row r="222" spans="2:27" ht="23.25" hidden="1" x14ac:dyDescent="0.25">
      <c r="B222" s="28">
        <v>4</v>
      </c>
      <c r="C222" s="29" t="s">
        <v>74</v>
      </c>
      <c r="D222" s="30" t="s">
        <v>75</v>
      </c>
      <c r="E222" s="31" t="s">
        <v>82</v>
      </c>
      <c r="F222" s="30" t="s">
        <v>83</v>
      </c>
      <c r="G222" s="32" t="s">
        <v>78</v>
      </c>
      <c r="H222" s="35">
        <v>58232</v>
      </c>
      <c r="I222" s="35">
        <v>60112</v>
      </c>
      <c r="J222" s="32">
        <v>2025</v>
      </c>
      <c r="K222" s="33" t="s">
        <v>190</v>
      </c>
      <c r="L222" s="34">
        <f>Mensualización!BL16</f>
        <v>774</v>
      </c>
      <c r="M222" s="80">
        <f t="shared" si="17"/>
        <v>46526688</v>
      </c>
      <c r="N222" s="34">
        <f t="shared" si="16"/>
        <v>774</v>
      </c>
      <c r="O222" s="33">
        <f t="shared" si="18"/>
        <v>46526688</v>
      </c>
      <c r="P222" s="102">
        <f t="shared" si="15"/>
        <v>0</v>
      </c>
      <c r="Q222" s="33">
        <f t="shared" si="15"/>
        <v>0</v>
      </c>
      <c r="R222" s="219">
        <v>98</v>
      </c>
      <c r="S222" s="219">
        <v>304</v>
      </c>
      <c r="T222" s="219">
        <v>87</v>
      </c>
      <c r="U222" s="219">
        <v>22</v>
      </c>
      <c r="V222" s="219">
        <v>0</v>
      </c>
      <c r="W222" s="219">
        <v>263</v>
      </c>
      <c r="X222" s="219">
        <v>774</v>
      </c>
      <c r="Y222" s="219"/>
      <c r="Z222" s="220">
        <v>774</v>
      </c>
      <c r="AA222" s="32"/>
    </row>
    <row r="223" spans="2:27" ht="23.25" hidden="1" x14ac:dyDescent="0.25">
      <c r="B223" s="28">
        <v>5</v>
      </c>
      <c r="C223" s="29" t="s">
        <v>74</v>
      </c>
      <c r="D223" s="30" t="s">
        <v>75</v>
      </c>
      <c r="E223" s="31" t="s">
        <v>84</v>
      </c>
      <c r="F223" s="30" t="s">
        <v>83</v>
      </c>
      <c r="G223" s="32" t="s">
        <v>78</v>
      </c>
      <c r="H223" s="35">
        <v>58232</v>
      </c>
      <c r="I223" s="35">
        <v>60112</v>
      </c>
      <c r="J223" s="32">
        <v>2025</v>
      </c>
      <c r="K223" s="33" t="s">
        <v>190</v>
      </c>
      <c r="L223" s="34">
        <f>Mensualización!BL17</f>
        <v>1281</v>
      </c>
      <c r="M223" s="80">
        <f t="shared" si="17"/>
        <v>77003472</v>
      </c>
      <c r="N223" s="34">
        <f t="shared" si="16"/>
        <v>1281</v>
      </c>
      <c r="O223" s="33">
        <f t="shared" si="18"/>
        <v>77003472</v>
      </c>
      <c r="P223" s="102">
        <f t="shared" si="15"/>
        <v>0</v>
      </c>
      <c r="Q223" s="33">
        <f t="shared" si="15"/>
        <v>0</v>
      </c>
      <c r="R223" s="219">
        <v>39</v>
      </c>
      <c r="S223" s="219">
        <v>769</v>
      </c>
      <c r="T223" s="219">
        <v>13</v>
      </c>
      <c r="U223" s="219">
        <v>15</v>
      </c>
      <c r="V223" s="219">
        <v>7</v>
      </c>
      <c r="W223" s="219">
        <v>438</v>
      </c>
      <c r="X223" s="219">
        <v>1281</v>
      </c>
      <c r="Y223" s="219"/>
      <c r="Z223" s="220">
        <v>1281</v>
      </c>
      <c r="AA223" s="32"/>
    </row>
    <row r="224" spans="2:27" ht="23.25" hidden="1" x14ac:dyDescent="0.25">
      <c r="B224" s="28">
        <v>6</v>
      </c>
      <c r="C224" s="29" t="s">
        <v>74</v>
      </c>
      <c r="D224" s="30" t="s">
        <v>75</v>
      </c>
      <c r="E224" s="31" t="s">
        <v>85</v>
      </c>
      <c r="F224" s="30" t="s">
        <v>83</v>
      </c>
      <c r="G224" s="32" t="s">
        <v>78</v>
      </c>
      <c r="H224" s="35">
        <v>95185</v>
      </c>
      <c r="I224" s="35">
        <v>98260</v>
      </c>
      <c r="J224" s="32">
        <v>2025</v>
      </c>
      <c r="K224" s="33" t="s">
        <v>190</v>
      </c>
      <c r="L224" s="34">
        <f>Mensualización!BL18</f>
        <v>129</v>
      </c>
      <c r="M224" s="80">
        <f t="shared" si="17"/>
        <v>12675540</v>
      </c>
      <c r="N224" s="34">
        <f t="shared" si="16"/>
        <v>129</v>
      </c>
      <c r="O224" s="33">
        <f t="shared" si="18"/>
        <v>12675540</v>
      </c>
      <c r="P224" s="102">
        <f t="shared" si="15"/>
        <v>0</v>
      </c>
      <c r="Q224" s="33">
        <f t="shared" si="15"/>
        <v>0</v>
      </c>
      <c r="R224" s="219">
        <v>8</v>
      </c>
      <c r="S224" s="219">
        <v>74</v>
      </c>
      <c r="T224" s="219">
        <v>1</v>
      </c>
      <c r="U224" s="219">
        <v>3</v>
      </c>
      <c r="V224" s="219">
        <v>1</v>
      </c>
      <c r="W224" s="219">
        <v>42</v>
      </c>
      <c r="X224" s="219">
        <v>129</v>
      </c>
      <c r="Y224" s="219"/>
      <c r="Z224" s="220">
        <v>129</v>
      </c>
      <c r="AA224" s="32"/>
    </row>
    <row r="225" spans="2:27" ht="23.25" hidden="1" x14ac:dyDescent="0.25">
      <c r="B225" s="28">
        <v>7</v>
      </c>
      <c r="C225" s="29" t="s">
        <v>74</v>
      </c>
      <c r="D225" s="30" t="s">
        <v>75</v>
      </c>
      <c r="E225" s="31" t="s">
        <v>86</v>
      </c>
      <c r="F225" s="30" t="s">
        <v>83</v>
      </c>
      <c r="G225" s="32" t="s">
        <v>78</v>
      </c>
      <c r="H225" s="35">
        <v>58232</v>
      </c>
      <c r="I225" s="35">
        <v>60112</v>
      </c>
      <c r="J225" s="32">
        <v>2025</v>
      </c>
      <c r="K225" s="33" t="s">
        <v>190</v>
      </c>
      <c r="L225" s="34">
        <f>Mensualización!BL19</f>
        <v>76</v>
      </c>
      <c r="M225" s="80">
        <f t="shared" si="17"/>
        <v>4568512</v>
      </c>
      <c r="N225" s="34">
        <f t="shared" si="16"/>
        <v>76</v>
      </c>
      <c r="O225" s="33">
        <f t="shared" si="18"/>
        <v>4568512</v>
      </c>
      <c r="P225" s="102">
        <f t="shared" si="15"/>
        <v>0</v>
      </c>
      <c r="Q225" s="33">
        <f t="shared" si="15"/>
        <v>0</v>
      </c>
      <c r="R225" s="219">
        <v>10</v>
      </c>
      <c r="S225" s="219">
        <v>32</v>
      </c>
      <c r="T225" s="219">
        <v>1</v>
      </c>
      <c r="U225" s="219"/>
      <c r="V225" s="219"/>
      <c r="W225" s="219">
        <v>33</v>
      </c>
      <c r="X225" s="219">
        <v>76</v>
      </c>
      <c r="Y225" s="219"/>
      <c r="Z225" s="220">
        <v>76</v>
      </c>
      <c r="AA225" s="32"/>
    </row>
    <row r="226" spans="2:27" ht="25.5" hidden="1" x14ac:dyDescent="0.25">
      <c r="B226" s="28">
        <v>8</v>
      </c>
      <c r="C226" s="29" t="s">
        <v>74</v>
      </c>
      <c r="D226" s="30" t="s">
        <v>75</v>
      </c>
      <c r="E226" s="31" t="s">
        <v>87</v>
      </c>
      <c r="F226" s="30" t="s">
        <v>83</v>
      </c>
      <c r="G226" s="32" t="s">
        <v>78</v>
      </c>
      <c r="H226" s="35">
        <v>58232</v>
      </c>
      <c r="I226" s="35">
        <v>60112</v>
      </c>
      <c r="J226" s="32">
        <v>2025</v>
      </c>
      <c r="K226" s="33" t="s">
        <v>190</v>
      </c>
      <c r="L226" s="34">
        <f>Mensualización!BL20</f>
        <v>108</v>
      </c>
      <c r="M226" s="80">
        <f t="shared" si="17"/>
        <v>6492096</v>
      </c>
      <c r="N226" s="34">
        <f t="shared" si="16"/>
        <v>108</v>
      </c>
      <c r="O226" s="33">
        <f t="shared" si="18"/>
        <v>6492096</v>
      </c>
      <c r="P226" s="102">
        <f t="shared" si="15"/>
        <v>0</v>
      </c>
      <c r="Q226" s="33">
        <f t="shared" si="15"/>
        <v>0</v>
      </c>
      <c r="R226" s="219">
        <v>1</v>
      </c>
      <c r="S226" s="219">
        <v>61</v>
      </c>
      <c r="T226" s="219">
        <v>0</v>
      </c>
      <c r="U226" s="219">
        <v>0</v>
      </c>
      <c r="V226" s="219">
        <v>1</v>
      </c>
      <c r="W226" s="219">
        <v>45</v>
      </c>
      <c r="X226" s="219">
        <v>108</v>
      </c>
      <c r="Y226" s="219"/>
      <c r="Z226" s="220">
        <v>108</v>
      </c>
      <c r="AA226" s="32"/>
    </row>
    <row r="227" spans="2:27" ht="23.25" hidden="1" x14ac:dyDescent="0.25">
      <c r="B227" s="28">
        <v>9</v>
      </c>
      <c r="C227" s="29" t="s">
        <v>74</v>
      </c>
      <c r="D227" s="30" t="s">
        <v>75</v>
      </c>
      <c r="E227" s="31" t="s">
        <v>88</v>
      </c>
      <c r="F227" s="30" t="s">
        <v>83</v>
      </c>
      <c r="G227" s="32" t="s">
        <v>78</v>
      </c>
      <c r="H227" s="35">
        <v>22396</v>
      </c>
      <c r="I227" s="35">
        <v>23120</v>
      </c>
      <c r="J227" s="32">
        <v>2025</v>
      </c>
      <c r="K227" s="33" t="s">
        <v>190</v>
      </c>
      <c r="L227" s="34">
        <f>Mensualización!BL21</f>
        <v>12</v>
      </c>
      <c r="M227" s="80">
        <f t="shared" si="17"/>
        <v>277440</v>
      </c>
      <c r="N227" s="34">
        <f t="shared" si="16"/>
        <v>12</v>
      </c>
      <c r="O227" s="33">
        <f t="shared" si="18"/>
        <v>277440</v>
      </c>
      <c r="P227" s="102">
        <f t="shared" si="15"/>
        <v>0</v>
      </c>
      <c r="Q227" s="33">
        <f t="shared" si="15"/>
        <v>0</v>
      </c>
      <c r="R227" s="219">
        <v>0</v>
      </c>
      <c r="S227" s="219">
        <v>3</v>
      </c>
      <c r="T227" s="219">
        <v>0</v>
      </c>
      <c r="U227" s="219">
        <v>0</v>
      </c>
      <c r="V227" s="219">
        <v>0</v>
      </c>
      <c r="W227" s="219">
        <v>9</v>
      </c>
      <c r="X227" s="219">
        <v>12</v>
      </c>
      <c r="Y227" s="219"/>
      <c r="Z227" s="220">
        <v>12</v>
      </c>
      <c r="AA227" s="32"/>
    </row>
    <row r="228" spans="2:27" ht="23.25" hidden="1" x14ac:dyDescent="0.25">
      <c r="B228" s="28">
        <v>10</v>
      </c>
      <c r="C228" s="29" t="s">
        <v>74</v>
      </c>
      <c r="D228" s="30" t="s">
        <v>75</v>
      </c>
      <c r="E228" s="31" t="s">
        <v>89</v>
      </c>
      <c r="F228" s="30" t="s">
        <v>83</v>
      </c>
      <c r="G228" s="32" t="s">
        <v>78</v>
      </c>
      <c r="H228" s="35">
        <v>58232</v>
      </c>
      <c r="I228" s="35">
        <v>60112</v>
      </c>
      <c r="J228" s="32">
        <v>2025</v>
      </c>
      <c r="K228" s="33" t="s">
        <v>190</v>
      </c>
      <c r="L228" s="34">
        <f>Mensualización!BL22</f>
        <v>231</v>
      </c>
      <c r="M228" s="80">
        <f t="shared" si="17"/>
        <v>13885872</v>
      </c>
      <c r="N228" s="34">
        <f t="shared" si="16"/>
        <v>231</v>
      </c>
      <c r="O228" s="33">
        <f t="shared" si="18"/>
        <v>13885872</v>
      </c>
      <c r="P228" s="102">
        <f t="shared" si="15"/>
        <v>0</v>
      </c>
      <c r="Q228" s="33">
        <f t="shared" si="15"/>
        <v>0</v>
      </c>
      <c r="R228" s="219">
        <v>12</v>
      </c>
      <c r="S228" s="219">
        <v>143</v>
      </c>
      <c r="T228" s="219">
        <v>1</v>
      </c>
      <c r="U228" s="219">
        <v>8</v>
      </c>
      <c r="V228" s="219">
        <v>0</v>
      </c>
      <c r="W228" s="219">
        <v>67</v>
      </c>
      <c r="X228" s="219">
        <v>231</v>
      </c>
      <c r="Y228" s="219"/>
      <c r="Z228" s="220">
        <v>231</v>
      </c>
      <c r="AA228" s="32"/>
    </row>
    <row r="229" spans="2:27" ht="23.25" hidden="1" x14ac:dyDescent="0.25">
      <c r="B229" s="28">
        <v>11</v>
      </c>
      <c r="C229" s="29" t="s">
        <v>74</v>
      </c>
      <c r="D229" s="30" t="s">
        <v>75</v>
      </c>
      <c r="E229" s="31" t="s">
        <v>90</v>
      </c>
      <c r="F229" s="30" t="s">
        <v>83</v>
      </c>
      <c r="G229" s="32" t="s">
        <v>78</v>
      </c>
      <c r="H229" s="35">
        <v>35836</v>
      </c>
      <c r="I229" s="35">
        <v>36994</v>
      </c>
      <c r="J229" s="32">
        <v>2025</v>
      </c>
      <c r="K229" s="33" t="s">
        <v>190</v>
      </c>
      <c r="L229" s="34">
        <f>Mensualización!BL23</f>
        <v>180</v>
      </c>
      <c r="M229" s="80">
        <f t="shared" si="17"/>
        <v>6658920</v>
      </c>
      <c r="N229" s="34">
        <f t="shared" si="16"/>
        <v>180</v>
      </c>
      <c r="O229" s="33">
        <f t="shared" si="18"/>
        <v>6658920</v>
      </c>
      <c r="P229" s="102">
        <f t="shared" si="15"/>
        <v>0</v>
      </c>
      <c r="Q229" s="33">
        <f t="shared" si="15"/>
        <v>0</v>
      </c>
      <c r="R229" s="219">
        <v>0</v>
      </c>
      <c r="S229" s="219">
        <v>129</v>
      </c>
      <c r="T229" s="219">
        <v>2</v>
      </c>
      <c r="U229" s="219">
        <v>0</v>
      </c>
      <c r="V229" s="219">
        <v>0</v>
      </c>
      <c r="W229" s="219">
        <v>49</v>
      </c>
      <c r="X229" s="219">
        <v>180</v>
      </c>
      <c r="Y229" s="219"/>
      <c r="Z229" s="220">
        <v>180</v>
      </c>
      <c r="AA229" s="32"/>
    </row>
    <row r="230" spans="2:27" ht="23.25" hidden="1" x14ac:dyDescent="0.25">
      <c r="B230" s="28">
        <v>12</v>
      </c>
      <c r="C230" s="29" t="s">
        <v>74</v>
      </c>
      <c r="D230" s="30" t="s">
        <v>75</v>
      </c>
      <c r="E230" s="31" t="s">
        <v>91</v>
      </c>
      <c r="F230" s="30" t="s">
        <v>92</v>
      </c>
      <c r="G230" s="32" t="s">
        <v>78</v>
      </c>
      <c r="H230" s="35">
        <v>76673</v>
      </c>
      <c r="I230" s="35">
        <v>79149</v>
      </c>
      <c r="J230" s="32">
        <v>2025</v>
      </c>
      <c r="K230" s="33" t="s">
        <v>190</v>
      </c>
      <c r="L230" s="34">
        <f>Mensualización!BL24</f>
        <v>623</v>
      </c>
      <c r="M230" s="80">
        <f t="shared" si="17"/>
        <v>49309827</v>
      </c>
      <c r="N230" s="34">
        <f t="shared" si="16"/>
        <v>623</v>
      </c>
      <c r="O230" s="33">
        <f t="shared" si="18"/>
        <v>49309827</v>
      </c>
      <c r="P230" s="102">
        <f t="shared" si="15"/>
        <v>0</v>
      </c>
      <c r="Q230" s="33">
        <f t="shared" si="15"/>
        <v>0</v>
      </c>
      <c r="R230" s="219">
        <v>26</v>
      </c>
      <c r="S230" s="219">
        <v>434</v>
      </c>
      <c r="T230" s="219">
        <v>47</v>
      </c>
      <c r="U230" s="219">
        <v>2</v>
      </c>
      <c r="V230" s="219">
        <v>1</v>
      </c>
      <c r="W230" s="219">
        <v>113</v>
      </c>
      <c r="X230" s="219">
        <v>623</v>
      </c>
      <c r="Y230" s="219"/>
      <c r="Z230" s="220">
        <v>623</v>
      </c>
      <c r="AA230" s="32"/>
    </row>
    <row r="231" spans="2:27" ht="23.25" hidden="1" x14ac:dyDescent="0.25">
      <c r="B231" s="28">
        <v>13</v>
      </c>
      <c r="C231" s="29" t="s">
        <v>74</v>
      </c>
      <c r="D231" s="30" t="s">
        <v>75</v>
      </c>
      <c r="E231" s="31" t="s">
        <v>93</v>
      </c>
      <c r="F231" s="30" t="s">
        <v>92</v>
      </c>
      <c r="G231" s="32" t="s">
        <v>78</v>
      </c>
      <c r="H231" s="35">
        <v>102230</v>
      </c>
      <c r="I231" s="35">
        <v>105532</v>
      </c>
      <c r="J231" s="32">
        <v>2025</v>
      </c>
      <c r="K231" s="33" t="s">
        <v>190</v>
      </c>
      <c r="L231" s="34">
        <f>Mensualización!BL25</f>
        <v>0</v>
      </c>
      <c r="M231" s="80">
        <f t="shared" si="17"/>
        <v>0</v>
      </c>
      <c r="N231" s="34">
        <f t="shared" si="16"/>
        <v>0</v>
      </c>
      <c r="O231" s="33">
        <f t="shared" si="18"/>
        <v>0</v>
      </c>
      <c r="P231" s="102">
        <f t="shared" si="15"/>
        <v>0</v>
      </c>
      <c r="Q231" s="33">
        <f t="shared" si="15"/>
        <v>0</v>
      </c>
      <c r="R231" s="219">
        <v>0</v>
      </c>
      <c r="S231" s="219">
        <v>0</v>
      </c>
      <c r="T231" s="219">
        <v>0</v>
      </c>
      <c r="U231" s="219">
        <v>0</v>
      </c>
      <c r="V231" s="219">
        <v>0</v>
      </c>
      <c r="W231" s="219">
        <v>0</v>
      </c>
      <c r="X231" s="219">
        <v>0</v>
      </c>
      <c r="Y231" s="219"/>
      <c r="Z231" s="220">
        <v>0</v>
      </c>
      <c r="AA231" s="32"/>
    </row>
    <row r="232" spans="2:27" ht="23.25" hidden="1" x14ac:dyDescent="0.25">
      <c r="B232" s="28">
        <v>14</v>
      </c>
      <c r="C232" s="29" t="s">
        <v>74</v>
      </c>
      <c r="D232" s="30" t="s">
        <v>75</v>
      </c>
      <c r="E232" s="31" t="s">
        <v>94</v>
      </c>
      <c r="F232" s="30" t="s">
        <v>92</v>
      </c>
      <c r="G232" s="32" t="s">
        <v>78</v>
      </c>
      <c r="H232" s="35">
        <v>43674</v>
      </c>
      <c r="I232" s="35">
        <v>45084</v>
      </c>
      <c r="J232" s="32">
        <v>2025</v>
      </c>
      <c r="K232" s="33" t="s">
        <v>190</v>
      </c>
      <c r="L232" s="34">
        <f>Mensualización!BL26</f>
        <v>3</v>
      </c>
      <c r="M232" s="80">
        <f t="shared" si="17"/>
        <v>135252</v>
      </c>
      <c r="N232" s="34">
        <f t="shared" si="16"/>
        <v>3</v>
      </c>
      <c r="O232" s="33">
        <f t="shared" si="18"/>
        <v>135252</v>
      </c>
      <c r="P232" s="102">
        <f t="shared" si="15"/>
        <v>0</v>
      </c>
      <c r="Q232" s="33">
        <f t="shared" si="15"/>
        <v>0</v>
      </c>
      <c r="R232" s="219"/>
      <c r="S232" s="219"/>
      <c r="T232" s="219"/>
      <c r="U232" s="219"/>
      <c r="V232" s="219"/>
      <c r="W232" s="219">
        <v>3</v>
      </c>
      <c r="X232" s="219">
        <v>3</v>
      </c>
      <c r="Y232" s="219"/>
      <c r="Z232" s="220">
        <v>3</v>
      </c>
      <c r="AA232" s="32"/>
    </row>
    <row r="233" spans="2:27" ht="23.25" hidden="1" x14ac:dyDescent="0.25">
      <c r="B233" s="28">
        <v>15</v>
      </c>
      <c r="C233" s="29" t="s">
        <v>74</v>
      </c>
      <c r="D233" s="30" t="s">
        <v>75</v>
      </c>
      <c r="E233" s="31" t="s">
        <v>95</v>
      </c>
      <c r="F233" s="30" t="s">
        <v>92</v>
      </c>
      <c r="G233" s="32" t="s">
        <v>78</v>
      </c>
      <c r="H233" s="35">
        <v>14558</v>
      </c>
      <c r="I233" s="35">
        <v>15028</v>
      </c>
      <c r="J233" s="32">
        <v>2025</v>
      </c>
      <c r="K233" s="33" t="s">
        <v>190</v>
      </c>
      <c r="L233" s="34">
        <f>Mensualización!BL27</f>
        <v>0</v>
      </c>
      <c r="M233" s="80">
        <f t="shared" si="17"/>
        <v>0</v>
      </c>
      <c r="N233" s="34">
        <f t="shared" si="16"/>
        <v>0</v>
      </c>
      <c r="O233" s="33">
        <f t="shared" si="18"/>
        <v>0</v>
      </c>
      <c r="P233" s="102">
        <f t="shared" si="15"/>
        <v>0</v>
      </c>
      <c r="Q233" s="33">
        <f t="shared" si="15"/>
        <v>0</v>
      </c>
      <c r="R233" s="219"/>
      <c r="S233" s="219"/>
      <c r="T233" s="219"/>
      <c r="U233" s="219"/>
      <c r="V233" s="219"/>
      <c r="W233" s="219"/>
      <c r="X233" s="219">
        <v>0</v>
      </c>
      <c r="Y233" s="219"/>
      <c r="Z233" s="220">
        <v>0</v>
      </c>
      <c r="AA233" s="32"/>
    </row>
    <row r="234" spans="2:27" ht="23.25" hidden="1" x14ac:dyDescent="0.25">
      <c r="B234" s="28">
        <v>16</v>
      </c>
      <c r="C234" s="29" t="s">
        <v>74</v>
      </c>
      <c r="D234" s="30" t="s">
        <v>75</v>
      </c>
      <c r="E234" s="31" t="s">
        <v>96</v>
      </c>
      <c r="F234" s="30" t="s">
        <v>92</v>
      </c>
      <c r="G234" s="32" t="s">
        <v>78</v>
      </c>
      <c r="H234" s="35">
        <v>58232</v>
      </c>
      <c r="I234" s="35">
        <v>60112</v>
      </c>
      <c r="J234" s="32">
        <v>2025</v>
      </c>
      <c r="K234" s="33" t="s">
        <v>190</v>
      </c>
      <c r="L234" s="34">
        <f>Mensualización!BL28</f>
        <v>22</v>
      </c>
      <c r="M234" s="80">
        <f t="shared" si="17"/>
        <v>1322464</v>
      </c>
      <c r="N234" s="34">
        <f t="shared" si="16"/>
        <v>22</v>
      </c>
      <c r="O234" s="33">
        <f t="shared" si="18"/>
        <v>1322464</v>
      </c>
      <c r="P234" s="102">
        <f t="shared" si="15"/>
        <v>0</v>
      </c>
      <c r="Q234" s="33">
        <f t="shared" si="15"/>
        <v>0</v>
      </c>
      <c r="R234" s="219"/>
      <c r="S234" s="219">
        <v>2</v>
      </c>
      <c r="T234" s="219"/>
      <c r="U234" s="219"/>
      <c r="V234" s="219"/>
      <c r="W234" s="219">
        <v>20</v>
      </c>
      <c r="X234" s="219">
        <v>22</v>
      </c>
      <c r="Y234" s="219"/>
      <c r="Z234" s="220">
        <v>22</v>
      </c>
      <c r="AA234" s="32"/>
    </row>
    <row r="235" spans="2:27" ht="23.25" hidden="1" x14ac:dyDescent="0.25">
      <c r="B235" s="28">
        <v>17</v>
      </c>
      <c r="C235" s="29" t="s">
        <v>74</v>
      </c>
      <c r="D235" s="30" t="s">
        <v>75</v>
      </c>
      <c r="E235" s="31" t="s">
        <v>97</v>
      </c>
      <c r="F235" s="30" t="s">
        <v>92</v>
      </c>
      <c r="G235" s="32" t="s">
        <v>78</v>
      </c>
      <c r="H235" s="35">
        <v>43674</v>
      </c>
      <c r="I235" s="35">
        <v>45084</v>
      </c>
      <c r="J235" s="32">
        <v>2025</v>
      </c>
      <c r="K235" s="33" t="s">
        <v>190</v>
      </c>
      <c r="L235" s="34">
        <f>Mensualización!BL29</f>
        <v>0</v>
      </c>
      <c r="M235" s="80">
        <f t="shared" si="17"/>
        <v>0</v>
      </c>
      <c r="N235" s="34">
        <f t="shared" si="16"/>
        <v>0</v>
      </c>
      <c r="O235" s="33">
        <f t="shared" si="18"/>
        <v>0</v>
      </c>
      <c r="P235" s="102">
        <f t="shared" si="15"/>
        <v>0</v>
      </c>
      <c r="Q235" s="33">
        <f t="shared" si="15"/>
        <v>0</v>
      </c>
      <c r="R235" s="219"/>
      <c r="S235" s="219"/>
      <c r="T235" s="219"/>
      <c r="U235" s="219"/>
      <c r="V235" s="219"/>
      <c r="W235" s="219"/>
      <c r="X235" s="219">
        <v>0</v>
      </c>
      <c r="Y235" s="219"/>
      <c r="Z235" s="220">
        <v>0</v>
      </c>
      <c r="AA235" s="32"/>
    </row>
    <row r="236" spans="2:27" ht="23.25" hidden="1" x14ac:dyDescent="0.25">
      <c r="B236" s="28">
        <v>18</v>
      </c>
      <c r="C236" s="29" t="s">
        <v>74</v>
      </c>
      <c r="D236" s="30" t="s">
        <v>75</v>
      </c>
      <c r="E236" s="31" t="s">
        <v>98</v>
      </c>
      <c r="F236" s="30" t="s">
        <v>92</v>
      </c>
      <c r="G236" s="32" t="s">
        <v>78</v>
      </c>
      <c r="H236" s="35">
        <v>143344</v>
      </c>
      <c r="I236" s="35">
        <v>147976</v>
      </c>
      <c r="J236" s="32">
        <v>2025</v>
      </c>
      <c r="K236" s="33" t="s">
        <v>190</v>
      </c>
      <c r="L236" s="34">
        <f>Mensualización!BL30</f>
        <v>20</v>
      </c>
      <c r="M236" s="80">
        <f t="shared" si="17"/>
        <v>2959520</v>
      </c>
      <c r="N236" s="34">
        <f t="shared" si="16"/>
        <v>20</v>
      </c>
      <c r="O236" s="33">
        <f t="shared" si="18"/>
        <v>2959520</v>
      </c>
      <c r="P236" s="102">
        <f t="shared" si="15"/>
        <v>0</v>
      </c>
      <c r="Q236" s="33">
        <f t="shared" si="15"/>
        <v>0</v>
      </c>
      <c r="R236" s="219">
        <v>0</v>
      </c>
      <c r="S236" s="219">
        <v>3</v>
      </c>
      <c r="T236" s="219">
        <v>0</v>
      </c>
      <c r="U236" s="219">
        <v>0</v>
      </c>
      <c r="V236" s="219">
        <v>0</v>
      </c>
      <c r="W236" s="219">
        <v>17</v>
      </c>
      <c r="X236" s="219">
        <v>20</v>
      </c>
      <c r="Y236" s="219"/>
      <c r="Z236" s="220">
        <v>20</v>
      </c>
      <c r="AA236" s="32"/>
    </row>
    <row r="237" spans="2:27" ht="25.5" hidden="1" x14ac:dyDescent="0.25">
      <c r="B237" s="28">
        <v>19</v>
      </c>
      <c r="C237" s="29" t="s">
        <v>74</v>
      </c>
      <c r="D237" s="30" t="s">
        <v>75</v>
      </c>
      <c r="E237" s="31" t="s">
        <v>99</v>
      </c>
      <c r="F237" s="30" t="s">
        <v>77</v>
      </c>
      <c r="G237" s="32" t="s">
        <v>78</v>
      </c>
      <c r="H237" s="35">
        <v>2866880</v>
      </c>
      <c r="I237" s="35">
        <v>2959520</v>
      </c>
      <c r="J237" s="32">
        <v>2025</v>
      </c>
      <c r="K237" s="33" t="s">
        <v>190</v>
      </c>
      <c r="L237" s="34">
        <f>Mensualización!BL31</f>
        <v>2</v>
      </c>
      <c r="M237" s="80">
        <f t="shared" si="17"/>
        <v>5919040</v>
      </c>
      <c r="N237" s="34">
        <f t="shared" si="16"/>
        <v>2</v>
      </c>
      <c r="O237" s="33">
        <f t="shared" si="18"/>
        <v>5919040</v>
      </c>
      <c r="P237" s="102">
        <f t="shared" si="15"/>
        <v>0</v>
      </c>
      <c r="Q237" s="33">
        <f t="shared" si="15"/>
        <v>0</v>
      </c>
      <c r="R237" s="219">
        <v>1</v>
      </c>
      <c r="S237" s="219">
        <v>1</v>
      </c>
      <c r="T237" s="219"/>
      <c r="U237" s="219"/>
      <c r="V237" s="219"/>
      <c r="W237" s="219"/>
      <c r="X237" s="219">
        <v>2</v>
      </c>
      <c r="Y237" s="219"/>
      <c r="Z237" s="220">
        <v>2</v>
      </c>
      <c r="AA237" s="32"/>
    </row>
    <row r="238" spans="2:27" ht="23.25" hidden="1" x14ac:dyDescent="0.25">
      <c r="B238" s="28">
        <v>20</v>
      </c>
      <c r="C238" s="29" t="s">
        <v>74</v>
      </c>
      <c r="D238" s="30" t="s">
        <v>75</v>
      </c>
      <c r="E238" s="31" t="s">
        <v>100</v>
      </c>
      <c r="F238" s="30" t="s">
        <v>83</v>
      </c>
      <c r="G238" s="32" t="s">
        <v>78</v>
      </c>
      <c r="H238" s="35">
        <v>218370</v>
      </c>
      <c r="I238" s="35">
        <v>225420</v>
      </c>
      <c r="J238" s="32">
        <v>2025</v>
      </c>
      <c r="K238" s="33" t="s">
        <v>190</v>
      </c>
      <c r="L238" s="34">
        <f>Mensualización!BL32</f>
        <v>63</v>
      </c>
      <c r="M238" s="80">
        <f t="shared" si="17"/>
        <v>14201460</v>
      </c>
      <c r="N238" s="34">
        <f t="shared" si="16"/>
        <v>63</v>
      </c>
      <c r="O238" s="33">
        <f t="shared" si="18"/>
        <v>14201460</v>
      </c>
      <c r="P238" s="102">
        <f t="shared" si="15"/>
        <v>0</v>
      </c>
      <c r="Q238" s="33">
        <f t="shared" si="15"/>
        <v>0</v>
      </c>
      <c r="R238" s="219">
        <v>63</v>
      </c>
      <c r="S238" s="219"/>
      <c r="T238" s="219"/>
      <c r="U238" s="219"/>
      <c r="V238" s="219"/>
      <c r="W238" s="219"/>
      <c r="X238" s="219">
        <v>63</v>
      </c>
      <c r="Y238" s="219"/>
      <c r="Z238" s="220">
        <v>63</v>
      </c>
      <c r="AA238" s="32"/>
    </row>
    <row r="239" spans="2:27" ht="23.25" hidden="1" x14ac:dyDescent="0.25">
      <c r="B239" s="28">
        <v>21</v>
      </c>
      <c r="C239" s="29" t="s">
        <v>74</v>
      </c>
      <c r="D239" s="30" t="s">
        <v>75</v>
      </c>
      <c r="E239" s="31" t="s">
        <v>101</v>
      </c>
      <c r="F239" s="30" t="s">
        <v>92</v>
      </c>
      <c r="G239" s="32" t="s">
        <v>78</v>
      </c>
      <c r="H239" s="35">
        <v>153345</v>
      </c>
      <c r="I239" s="35">
        <v>158298</v>
      </c>
      <c r="J239" s="32">
        <v>2025</v>
      </c>
      <c r="K239" s="33" t="s">
        <v>190</v>
      </c>
      <c r="L239" s="34">
        <f>Mensualización!BL33</f>
        <v>22</v>
      </c>
      <c r="M239" s="80">
        <f t="shared" si="17"/>
        <v>3482556</v>
      </c>
      <c r="N239" s="34">
        <f t="shared" si="16"/>
        <v>22</v>
      </c>
      <c r="O239" s="33">
        <f t="shared" si="18"/>
        <v>3482556</v>
      </c>
      <c r="P239" s="102">
        <f t="shared" si="15"/>
        <v>0</v>
      </c>
      <c r="Q239" s="33">
        <f t="shared" si="15"/>
        <v>0</v>
      </c>
      <c r="R239" s="219"/>
      <c r="S239" s="219">
        <v>11</v>
      </c>
      <c r="T239" s="219"/>
      <c r="U239" s="219"/>
      <c r="V239" s="219"/>
      <c r="W239" s="219">
        <v>11</v>
      </c>
      <c r="X239" s="219">
        <v>22</v>
      </c>
      <c r="Y239" s="219"/>
      <c r="Z239" s="220">
        <v>22</v>
      </c>
      <c r="AA239" s="32"/>
    </row>
    <row r="240" spans="2:27" ht="23.25" hidden="1" x14ac:dyDescent="0.25">
      <c r="B240" s="28">
        <v>22</v>
      </c>
      <c r="C240" s="29" t="s">
        <v>74</v>
      </c>
      <c r="D240" s="30" t="s">
        <v>75</v>
      </c>
      <c r="E240" s="31" t="s">
        <v>102</v>
      </c>
      <c r="F240" s="30" t="s">
        <v>92</v>
      </c>
      <c r="G240" s="32" t="s">
        <v>78</v>
      </c>
      <c r="H240" s="35">
        <v>262044</v>
      </c>
      <c r="I240" s="35">
        <v>270504</v>
      </c>
      <c r="J240" s="32">
        <v>2025</v>
      </c>
      <c r="K240" s="33" t="s">
        <v>190</v>
      </c>
      <c r="L240" s="34">
        <f>Mensualización!BL34</f>
        <v>1</v>
      </c>
      <c r="M240" s="80">
        <f t="shared" si="17"/>
        <v>270504</v>
      </c>
      <c r="N240" s="34">
        <f t="shared" si="16"/>
        <v>1</v>
      </c>
      <c r="O240" s="33">
        <f t="shared" si="18"/>
        <v>270504</v>
      </c>
      <c r="P240" s="102">
        <f t="shared" si="15"/>
        <v>0</v>
      </c>
      <c r="Q240" s="33">
        <f t="shared" si="15"/>
        <v>0</v>
      </c>
      <c r="R240" s="219">
        <v>1</v>
      </c>
      <c r="S240" s="219"/>
      <c r="T240" s="219"/>
      <c r="U240" s="219"/>
      <c r="V240" s="219"/>
      <c r="W240" s="219"/>
      <c r="X240" s="219">
        <v>1</v>
      </c>
      <c r="Y240" s="219"/>
      <c r="Z240" s="220">
        <v>1</v>
      </c>
      <c r="AA240" s="32"/>
    </row>
    <row r="241" spans="2:27" ht="23.25" hidden="1" x14ac:dyDescent="0.25">
      <c r="B241" s="28">
        <v>23</v>
      </c>
      <c r="C241" s="29" t="s">
        <v>74</v>
      </c>
      <c r="D241" s="30" t="s">
        <v>75</v>
      </c>
      <c r="E241" s="31" t="s">
        <v>103</v>
      </c>
      <c r="F241" s="30" t="s">
        <v>92</v>
      </c>
      <c r="G241" s="32" t="s">
        <v>78</v>
      </c>
      <c r="H241" s="35">
        <v>114222</v>
      </c>
      <c r="I241" s="35">
        <v>117912</v>
      </c>
      <c r="J241" s="32">
        <v>2025</v>
      </c>
      <c r="K241" s="33" t="s">
        <v>190</v>
      </c>
      <c r="L241" s="34">
        <f>Mensualización!BL35</f>
        <v>0</v>
      </c>
      <c r="M241" s="80">
        <f t="shared" si="17"/>
        <v>0</v>
      </c>
      <c r="N241" s="34">
        <f t="shared" si="16"/>
        <v>0</v>
      </c>
      <c r="O241" s="33">
        <f t="shared" si="18"/>
        <v>0</v>
      </c>
      <c r="P241" s="102">
        <f t="shared" si="15"/>
        <v>0</v>
      </c>
      <c r="Q241" s="33">
        <f t="shared" si="15"/>
        <v>0</v>
      </c>
      <c r="R241" s="219"/>
      <c r="S241" s="219"/>
      <c r="T241" s="219"/>
      <c r="U241" s="219"/>
      <c r="V241" s="219"/>
      <c r="W241" s="219"/>
      <c r="X241" s="219">
        <v>0</v>
      </c>
      <c r="Y241" s="219"/>
      <c r="Z241" s="220">
        <v>0</v>
      </c>
      <c r="AA241" s="32"/>
    </row>
    <row r="242" spans="2:27" ht="23.25" hidden="1" x14ac:dyDescent="0.25">
      <c r="B242" s="28">
        <v>24</v>
      </c>
      <c r="C242" s="29" t="s">
        <v>74</v>
      </c>
      <c r="D242" s="30" t="s">
        <v>75</v>
      </c>
      <c r="E242" s="31" t="s">
        <v>104</v>
      </c>
      <c r="F242" s="30" t="s">
        <v>92</v>
      </c>
      <c r="G242" s="32" t="s">
        <v>78</v>
      </c>
      <c r="H242" s="35">
        <v>87348</v>
      </c>
      <c r="I242" s="35">
        <v>90168</v>
      </c>
      <c r="J242" s="32">
        <v>2025</v>
      </c>
      <c r="K242" s="33" t="s">
        <v>190</v>
      </c>
      <c r="L242" s="34">
        <f>Mensualización!BL36</f>
        <v>29</v>
      </c>
      <c r="M242" s="80">
        <f t="shared" si="17"/>
        <v>2614872</v>
      </c>
      <c r="N242" s="34">
        <f t="shared" si="16"/>
        <v>29</v>
      </c>
      <c r="O242" s="33">
        <f t="shared" si="18"/>
        <v>2614872</v>
      </c>
      <c r="P242" s="102">
        <f t="shared" si="15"/>
        <v>0</v>
      </c>
      <c r="Q242" s="33">
        <f t="shared" si="15"/>
        <v>0</v>
      </c>
      <c r="R242" s="219"/>
      <c r="S242" s="219">
        <v>21</v>
      </c>
      <c r="T242" s="219"/>
      <c r="U242" s="219"/>
      <c r="V242" s="219"/>
      <c r="W242" s="219">
        <v>8</v>
      </c>
      <c r="X242" s="219">
        <v>29</v>
      </c>
      <c r="Y242" s="219"/>
      <c r="Z242" s="220">
        <v>29</v>
      </c>
      <c r="AA242" s="32"/>
    </row>
    <row r="243" spans="2:27" ht="23.25" hidden="1" x14ac:dyDescent="0.25">
      <c r="B243" s="28">
        <v>25</v>
      </c>
      <c r="C243" s="29" t="s">
        <v>74</v>
      </c>
      <c r="D243" s="30" t="s">
        <v>75</v>
      </c>
      <c r="E243" s="31" t="s">
        <v>105</v>
      </c>
      <c r="F243" s="30" t="s">
        <v>92</v>
      </c>
      <c r="G243" s="32" t="s">
        <v>78</v>
      </c>
      <c r="H243" s="35">
        <v>87348</v>
      </c>
      <c r="I243" s="35">
        <v>90168</v>
      </c>
      <c r="J243" s="32">
        <v>2025</v>
      </c>
      <c r="K243" s="33" t="s">
        <v>190</v>
      </c>
      <c r="L243" s="34">
        <f>Mensualización!BL37</f>
        <v>3</v>
      </c>
      <c r="M243" s="80">
        <f t="shared" si="17"/>
        <v>270504</v>
      </c>
      <c r="N243" s="34">
        <f t="shared" si="16"/>
        <v>3</v>
      </c>
      <c r="O243" s="33">
        <f t="shared" si="18"/>
        <v>270504</v>
      </c>
      <c r="P243" s="102">
        <f t="shared" si="15"/>
        <v>0</v>
      </c>
      <c r="Q243" s="33">
        <f t="shared" si="15"/>
        <v>0</v>
      </c>
      <c r="R243" s="219">
        <v>0</v>
      </c>
      <c r="S243" s="219">
        <v>1</v>
      </c>
      <c r="T243" s="219">
        <v>2</v>
      </c>
      <c r="U243" s="219">
        <v>0</v>
      </c>
      <c r="V243" s="219">
        <v>0</v>
      </c>
      <c r="W243" s="219">
        <v>0</v>
      </c>
      <c r="X243" s="219">
        <v>3</v>
      </c>
      <c r="Y243" s="219"/>
      <c r="Z243" s="220">
        <v>3</v>
      </c>
      <c r="AA243" s="32"/>
    </row>
    <row r="244" spans="2:27" ht="23.25" hidden="1" x14ac:dyDescent="0.25">
      <c r="B244" s="28">
        <v>26</v>
      </c>
      <c r="C244" s="29" t="s">
        <v>74</v>
      </c>
      <c r="D244" s="30" t="s">
        <v>75</v>
      </c>
      <c r="E244" s="31" t="s">
        <v>106</v>
      </c>
      <c r="F244" s="30" t="s">
        <v>92</v>
      </c>
      <c r="G244" s="32" t="s">
        <v>78</v>
      </c>
      <c r="H244" s="35">
        <v>87348</v>
      </c>
      <c r="I244" s="35">
        <v>90168</v>
      </c>
      <c r="J244" s="32">
        <v>2025</v>
      </c>
      <c r="K244" s="33" t="s">
        <v>190</v>
      </c>
      <c r="L244" s="34">
        <f>Mensualización!BL38</f>
        <v>4</v>
      </c>
      <c r="M244" s="80">
        <f t="shared" si="17"/>
        <v>360672</v>
      </c>
      <c r="N244" s="34">
        <f t="shared" si="16"/>
        <v>4</v>
      </c>
      <c r="O244" s="33">
        <f t="shared" si="18"/>
        <v>360672</v>
      </c>
      <c r="P244" s="102">
        <f t="shared" si="15"/>
        <v>0</v>
      </c>
      <c r="Q244" s="33">
        <f t="shared" si="15"/>
        <v>0</v>
      </c>
      <c r="R244" s="219">
        <v>0</v>
      </c>
      <c r="S244" s="219">
        <v>2</v>
      </c>
      <c r="T244" s="219">
        <v>2</v>
      </c>
      <c r="U244" s="219">
        <v>0</v>
      </c>
      <c r="V244" s="219">
        <v>0</v>
      </c>
      <c r="W244" s="219">
        <v>0</v>
      </c>
      <c r="X244" s="219">
        <v>4</v>
      </c>
      <c r="Y244" s="219"/>
      <c r="Z244" s="220">
        <v>4</v>
      </c>
      <c r="AA244" s="32"/>
    </row>
    <row r="245" spans="2:27" ht="23.25" hidden="1" x14ac:dyDescent="0.25">
      <c r="B245" s="28">
        <v>27</v>
      </c>
      <c r="C245" s="29" t="s">
        <v>74</v>
      </c>
      <c r="D245" s="30" t="s">
        <v>75</v>
      </c>
      <c r="E245" s="31" t="s">
        <v>107</v>
      </c>
      <c r="F245" s="30" t="s">
        <v>92</v>
      </c>
      <c r="G245" s="32" t="s">
        <v>78</v>
      </c>
      <c r="H245" s="35">
        <v>87348</v>
      </c>
      <c r="I245" s="35">
        <v>90168</v>
      </c>
      <c r="J245" s="32">
        <v>2025</v>
      </c>
      <c r="K245" s="33" t="s">
        <v>190</v>
      </c>
      <c r="L245" s="34">
        <f>Mensualización!BL39</f>
        <v>6</v>
      </c>
      <c r="M245" s="80">
        <f t="shared" si="17"/>
        <v>541008</v>
      </c>
      <c r="N245" s="34">
        <f t="shared" si="16"/>
        <v>6</v>
      </c>
      <c r="O245" s="33">
        <f t="shared" si="18"/>
        <v>541008</v>
      </c>
      <c r="P245" s="102">
        <f t="shared" si="15"/>
        <v>0</v>
      </c>
      <c r="Q245" s="33">
        <f t="shared" si="15"/>
        <v>0</v>
      </c>
      <c r="R245" s="219">
        <v>0</v>
      </c>
      <c r="S245" s="219">
        <v>1</v>
      </c>
      <c r="T245" s="219">
        <v>2</v>
      </c>
      <c r="U245" s="219">
        <v>0</v>
      </c>
      <c r="V245" s="219">
        <v>0</v>
      </c>
      <c r="W245" s="219">
        <v>3</v>
      </c>
      <c r="X245" s="219">
        <v>6</v>
      </c>
      <c r="Y245" s="219"/>
      <c r="Z245" s="220">
        <v>6</v>
      </c>
      <c r="AA245" s="32"/>
    </row>
    <row r="246" spans="2:27" ht="23.25" hidden="1" x14ac:dyDescent="0.25">
      <c r="B246" s="28">
        <v>28</v>
      </c>
      <c r="C246" s="29" t="s">
        <v>74</v>
      </c>
      <c r="D246" s="30" t="s">
        <v>75</v>
      </c>
      <c r="E246" s="31" t="s">
        <v>108</v>
      </c>
      <c r="F246" s="30" t="s">
        <v>92</v>
      </c>
      <c r="G246" s="32" t="s">
        <v>78</v>
      </c>
      <c r="H246" s="35">
        <v>53754</v>
      </c>
      <c r="I246" s="35">
        <v>55491</v>
      </c>
      <c r="J246" s="32">
        <v>2025</v>
      </c>
      <c r="K246" s="33" t="s">
        <v>190</v>
      </c>
      <c r="L246" s="34">
        <f>Mensualización!BL40</f>
        <v>4</v>
      </c>
      <c r="M246" s="80">
        <f t="shared" si="17"/>
        <v>221964</v>
      </c>
      <c r="N246" s="34">
        <f t="shared" si="16"/>
        <v>4</v>
      </c>
      <c r="O246" s="33">
        <f t="shared" si="18"/>
        <v>221964</v>
      </c>
      <c r="P246" s="102">
        <f t="shared" si="15"/>
        <v>0</v>
      </c>
      <c r="Q246" s="33">
        <f t="shared" si="15"/>
        <v>0</v>
      </c>
      <c r="R246" s="219">
        <v>0</v>
      </c>
      <c r="S246" s="219">
        <v>4</v>
      </c>
      <c r="T246" s="219">
        <v>0</v>
      </c>
      <c r="U246" s="219">
        <v>0</v>
      </c>
      <c r="V246" s="219">
        <v>0</v>
      </c>
      <c r="W246" s="219">
        <v>0</v>
      </c>
      <c r="X246" s="219">
        <v>4</v>
      </c>
      <c r="Y246" s="219"/>
      <c r="Z246" s="220">
        <v>4</v>
      </c>
      <c r="AA246" s="32"/>
    </row>
    <row r="247" spans="2:27" ht="23.25" hidden="1" x14ac:dyDescent="0.25">
      <c r="B247" s="28">
        <v>29</v>
      </c>
      <c r="C247" s="29" t="s">
        <v>74</v>
      </c>
      <c r="D247" s="30" t="s">
        <v>75</v>
      </c>
      <c r="E247" s="31" t="s">
        <v>109</v>
      </c>
      <c r="F247" s="30" t="s">
        <v>92</v>
      </c>
      <c r="G247" s="32" t="s">
        <v>78</v>
      </c>
      <c r="H247" s="35">
        <v>33594</v>
      </c>
      <c r="I247" s="35">
        <v>34680</v>
      </c>
      <c r="J247" s="32">
        <v>2025</v>
      </c>
      <c r="K247" s="33" t="s">
        <v>190</v>
      </c>
      <c r="L247" s="34">
        <f>Mensualización!BL41</f>
        <v>0</v>
      </c>
      <c r="M247" s="80">
        <f t="shared" si="17"/>
        <v>0</v>
      </c>
      <c r="N247" s="34">
        <f t="shared" si="16"/>
        <v>0</v>
      </c>
      <c r="O247" s="33">
        <f t="shared" si="18"/>
        <v>0</v>
      </c>
      <c r="P247" s="102">
        <f t="shared" si="15"/>
        <v>0</v>
      </c>
      <c r="Q247" s="33">
        <f t="shared" si="15"/>
        <v>0</v>
      </c>
      <c r="R247" s="219"/>
      <c r="S247" s="219"/>
      <c r="T247" s="219"/>
      <c r="U247" s="219"/>
      <c r="V247" s="219"/>
      <c r="W247" s="219"/>
      <c r="X247" s="219">
        <v>0</v>
      </c>
      <c r="Y247" s="219"/>
      <c r="Z247" s="220">
        <v>0</v>
      </c>
      <c r="AA247" s="32"/>
    </row>
    <row r="248" spans="2:27" ht="23.25" hidden="1" x14ac:dyDescent="0.25">
      <c r="B248" s="28">
        <v>30</v>
      </c>
      <c r="C248" s="29" t="s">
        <v>74</v>
      </c>
      <c r="D248" s="30" t="s">
        <v>75</v>
      </c>
      <c r="E248" s="31" t="s">
        <v>110</v>
      </c>
      <c r="F248" s="30" t="s">
        <v>92</v>
      </c>
      <c r="G248" s="32" t="s">
        <v>78</v>
      </c>
      <c r="H248" s="35">
        <v>153345</v>
      </c>
      <c r="I248" s="35">
        <v>158298</v>
      </c>
      <c r="J248" s="32">
        <v>2025</v>
      </c>
      <c r="K248" s="33" t="s">
        <v>190</v>
      </c>
      <c r="L248" s="34">
        <f>Mensualización!BL42</f>
        <v>0</v>
      </c>
      <c r="M248" s="80">
        <f t="shared" si="17"/>
        <v>0</v>
      </c>
      <c r="N248" s="34">
        <f t="shared" si="16"/>
        <v>0</v>
      </c>
      <c r="O248" s="33">
        <f t="shared" si="18"/>
        <v>0</v>
      </c>
      <c r="P248" s="102">
        <f t="shared" si="15"/>
        <v>0</v>
      </c>
      <c r="Q248" s="33">
        <f t="shared" si="15"/>
        <v>0</v>
      </c>
      <c r="R248" s="219">
        <v>0</v>
      </c>
      <c r="S248" s="219">
        <v>0</v>
      </c>
      <c r="T248" s="219">
        <v>0</v>
      </c>
      <c r="U248" s="219">
        <v>0</v>
      </c>
      <c r="V248" s="219">
        <v>0</v>
      </c>
      <c r="W248" s="219">
        <v>0</v>
      </c>
      <c r="X248" s="219">
        <v>0</v>
      </c>
      <c r="Y248" s="219"/>
      <c r="Z248" s="220">
        <v>0</v>
      </c>
      <c r="AA248" s="32"/>
    </row>
    <row r="249" spans="2:27" ht="38.25" hidden="1" x14ac:dyDescent="0.25">
      <c r="B249" s="28">
        <v>31</v>
      </c>
      <c r="C249" s="29" t="s">
        <v>74</v>
      </c>
      <c r="D249" s="30" t="s">
        <v>75</v>
      </c>
      <c r="E249" s="31" t="s">
        <v>111</v>
      </c>
      <c r="F249" s="30" t="s">
        <v>112</v>
      </c>
      <c r="G249" s="32" t="s">
        <v>78</v>
      </c>
      <c r="H249" s="35">
        <v>262044</v>
      </c>
      <c r="I249" s="35">
        <v>270507</v>
      </c>
      <c r="J249" s="32">
        <v>2025</v>
      </c>
      <c r="K249" s="33" t="s">
        <v>190</v>
      </c>
      <c r="L249" s="34">
        <f>Mensualización!BL43</f>
        <v>130</v>
      </c>
      <c r="M249" s="80">
        <f t="shared" si="17"/>
        <v>35165910</v>
      </c>
      <c r="N249" s="34">
        <f t="shared" si="16"/>
        <v>130</v>
      </c>
      <c r="O249" s="33">
        <f t="shared" si="18"/>
        <v>35165910</v>
      </c>
      <c r="P249" s="102">
        <f t="shared" si="15"/>
        <v>0</v>
      </c>
      <c r="Q249" s="33">
        <f t="shared" si="15"/>
        <v>0</v>
      </c>
      <c r="R249" s="219">
        <v>16.399999999999999</v>
      </c>
      <c r="S249" s="219">
        <v>35</v>
      </c>
      <c r="T249" s="219">
        <v>25.6</v>
      </c>
      <c r="U249" s="219">
        <v>1</v>
      </c>
      <c r="V249" s="219">
        <v>16</v>
      </c>
      <c r="W249" s="219">
        <v>36</v>
      </c>
      <c r="X249" s="219">
        <v>130</v>
      </c>
      <c r="Y249" s="219"/>
      <c r="Z249" s="220">
        <v>130</v>
      </c>
      <c r="AA249" s="32"/>
    </row>
    <row r="250" spans="2:27" ht="25.5" hidden="1" x14ac:dyDescent="0.25">
      <c r="B250" s="28">
        <v>32</v>
      </c>
      <c r="C250" s="29" t="s">
        <v>74</v>
      </c>
      <c r="D250" s="30" t="s">
        <v>75</v>
      </c>
      <c r="E250" s="31" t="s">
        <v>113</v>
      </c>
      <c r="F250" s="30" t="s">
        <v>114</v>
      </c>
      <c r="G250" s="32" t="s">
        <v>78</v>
      </c>
      <c r="H250" s="35">
        <v>349392</v>
      </c>
      <c r="I250" s="35">
        <v>360676</v>
      </c>
      <c r="J250" s="32">
        <v>2025</v>
      </c>
      <c r="K250" s="33" t="s">
        <v>190</v>
      </c>
      <c r="L250" s="34">
        <f>Mensualización!BL44</f>
        <v>7.6</v>
      </c>
      <c r="M250" s="80">
        <f t="shared" si="17"/>
        <v>2741137.6</v>
      </c>
      <c r="N250" s="34">
        <f t="shared" si="16"/>
        <v>7.6</v>
      </c>
      <c r="O250" s="33">
        <f t="shared" si="18"/>
        <v>2741137.6</v>
      </c>
      <c r="P250" s="102">
        <f t="shared" si="15"/>
        <v>0</v>
      </c>
      <c r="Q250" s="33">
        <f t="shared" si="15"/>
        <v>0</v>
      </c>
      <c r="R250" s="219"/>
      <c r="S250" s="219"/>
      <c r="T250" s="219"/>
      <c r="U250" s="219"/>
      <c r="V250" s="219"/>
      <c r="W250" s="219"/>
      <c r="X250" s="219">
        <v>7.6</v>
      </c>
      <c r="Y250" s="219"/>
      <c r="Z250" s="220">
        <v>7.6</v>
      </c>
      <c r="AA250" s="32"/>
    </row>
    <row r="251" spans="2:27" ht="25.5" hidden="1" x14ac:dyDescent="0.25">
      <c r="B251" s="28">
        <v>33</v>
      </c>
      <c r="C251" s="29" t="s">
        <v>74</v>
      </c>
      <c r="D251" s="30" t="s">
        <v>75</v>
      </c>
      <c r="E251" s="31" t="s">
        <v>115</v>
      </c>
      <c r="F251" s="30" t="s">
        <v>116</v>
      </c>
      <c r="G251" s="32" t="s">
        <v>78</v>
      </c>
      <c r="H251" s="35">
        <v>698784</v>
      </c>
      <c r="I251" s="35">
        <v>721352</v>
      </c>
      <c r="J251" s="32">
        <v>2025</v>
      </c>
      <c r="K251" s="33" t="s">
        <v>190</v>
      </c>
      <c r="L251" s="34">
        <f>Mensualización!BL45</f>
        <v>15</v>
      </c>
      <c r="M251" s="80">
        <f t="shared" si="17"/>
        <v>10820280</v>
      </c>
      <c r="N251" s="34">
        <f t="shared" si="16"/>
        <v>15</v>
      </c>
      <c r="O251" s="33">
        <f t="shared" si="18"/>
        <v>10820280</v>
      </c>
      <c r="P251" s="102">
        <f t="shared" si="15"/>
        <v>0</v>
      </c>
      <c r="Q251" s="33">
        <f t="shared" si="15"/>
        <v>0</v>
      </c>
      <c r="R251" s="219"/>
      <c r="S251" s="219"/>
      <c r="T251" s="219"/>
      <c r="U251" s="219"/>
      <c r="V251" s="219"/>
      <c r="W251" s="219"/>
      <c r="X251" s="219">
        <v>15</v>
      </c>
      <c r="Y251" s="219"/>
      <c r="Z251" s="220">
        <v>15</v>
      </c>
      <c r="AA251" s="32"/>
    </row>
    <row r="252" spans="2:27" ht="25.5" hidden="1" x14ac:dyDescent="0.25">
      <c r="B252" s="28">
        <v>34</v>
      </c>
      <c r="C252" s="29" t="s">
        <v>74</v>
      </c>
      <c r="D252" s="30" t="s">
        <v>75</v>
      </c>
      <c r="E252" s="31" t="s">
        <v>117</v>
      </c>
      <c r="F252" s="30" t="s">
        <v>118</v>
      </c>
      <c r="G252" s="32" t="s">
        <v>119</v>
      </c>
      <c r="H252" s="35">
        <v>309078</v>
      </c>
      <c r="I252" s="35">
        <v>319059</v>
      </c>
      <c r="J252" s="32">
        <v>2025</v>
      </c>
      <c r="K252" s="33" t="s">
        <v>190</v>
      </c>
      <c r="L252" s="34">
        <f>Mensualización!BL46</f>
        <v>0</v>
      </c>
      <c r="M252" s="80">
        <f t="shared" si="17"/>
        <v>0</v>
      </c>
      <c r="N252" s="34">
        <f t="shared" si="16"/>
        <v>0</v>
      </c>
      <c r="O252" s="33">
        <f t="shared" si="18"/>
        <v>0</v>
      </c>
      <c r="P252" s="102">
        <f t="shared" si="15"/>
        <v>0</v>
      </c>
      <c r="Q252" s="33">
        <f t="shared" si="15"/>
        <v>0</v>
      </c>
      <c r="R252" s="219"/>
      <c r="S252" s="219"/>
      <c r="T252" s="219"/>
      <c r="U252" s="219"/>
      <c r="V252" s="219"/>
      <c r="W252" s="219"/>
      <c r="X252" s="219">
        <v>0</v>
      </c>
      <c r="Y252" s="219"/>
      <c r="Z252" s="220">
        <v>0</v>
      </c>
      <c r="AA252" s="32"/>
    </row>
    <row r="253" spans="2:27" ht="25.5" hidden="1" x14ac:dyDescent="0.25">
      <c r="B253" s="28">
        <v>35</v>
      </c>
      <c r="C253" s="29" t="s">
        <v>74</v>
      </c>
      <c r="D253" s="30" t="s">
        <v>75</v>
      </c>
      <c r="E253" s="31" t="s">
        <v>120</v>
      </c>
      <c r="F253" s="30" t="s">
        <v>114</v>
      </c>
      <c r="G253" s="32" t="s">
        <v>119</v>
      </c>
      <c r="H253" s="35">
        <v>412104</v>
      </c>
      <c r="I253" s="35">
        <v>425412</v>
      </c>
      <c r="J253" s="32">
        <v>2025</v>
      </c>
      <c r="K253" s="33" t="s">
        <v>190</v>
      </c>
      <c r="L253" s="34">
        <f>Mensualización!BL47</f>
        <v>0</v>
      </c>
      <c r="M253" s="80">
        <f t="shared" si="17"/>
        <v>0</v>
      </c>
      <c r="N253" s="34">
        <f t="shared" si="16"/>
        <v>0</v>
      </c>
      <c r="O253" s="33">
        <f t="shared" si="18"/>
        <v>0</v>
      </c>
      <c r="P253" s="102">
        <f t="shared" si="15"/>
        <v>0</v>
      </c>
      <c r="Q253" s="33">
        <f t="shared" si="15"/>
        <v>0</v>
      </c>
      <c r="R253" s="219"/>
      <c r="S253" s="219"/>
      <c r="T253" s="219"/>
      <c r="U253" s="219"/>
      <c r="V253" s="219"/>
      <c r="W253" s="219"/>
      <c r="X253" s="219">
        <v>0</v>
      </c>
      <c r="Y253" s="219"/>
      <c r="Z253" s="220">
        <v>0</v>
      </c>
      <c r="AA253" s="32"/>
    </row>
    <row r="254" spans="2:27" ht="25.5" hidden="1" x14ac:dyDescent="0.25">
      <c r="B254" s="28">
        <v>36</v>
      </c>
      <c r="C254" s="29" t="s">
        <v>74</v>
      </c>
      <c r="D254" s="30" t="s">
        <v>75</v>
      </c>
      <c r="E254" s="31" t="s">
        <v>121</v>
      </c>
      <c r="F254" s="30" t="s">
        <v>116</v>
      </c>
      <c r="G254" s="32" t="s">
        <v>119</v>
      </c>
      <c r="H254" s="35">
        <v>824208</v>
      </c>
      <c r="I254" s="35">
        <v>850824</v>
      </c>
      <c r="J254" s="32">
        <v>2025</v>
      </c>
      <c r="K254" s="33" t="s">
        <v>190</v>
      </c>
      <c r="L254" s="34">
        <f>Mensualización!BL48</f>
        <v>0</v>
      </c>
      <c r="M254" s="80">
        <f t="shared" si="17"/>
        <v>0</v>
      </c>
      <c r="N254" s="34">
        <f t="shared" si="16"/>
        <v>0</v>
      </c>
      <c r="O254" s="33">
        <f t="shared" si="18"/>
        <v>0</v>
      </c>
      <c r="P254" s="102">
        <f t="shared" si="15"/>
        <v>0</v>
      </c>
      <c r="Q254" s="33">
        <f t="shared" si="15"/>
        <v>0</v>
      </c>
      <c r="R254" s="219"/>
      <c r="S254" s="219"/>
      <c r="T254" s="219"/>
      <c r="U254" s="219"/>
      <c r="V254" s="219"/>
      <c r="W254" s="219"/>
      <c r="X254" s="219">
        <v>0</v>
      </c>
      <c r="Y254" s="219"/>
      <c r="Z254" s="220">
        <v>0</v>
      </c>
      <c r="AA254" s="32"/>
    </row>
    <row r="255" spans="2:27" ht="25.5" hidden="1" x14ac:dyDescent="0.25">
      <c r="B255" s="28">
        <v>37</v>
      </c>
      <c r="C255" s="29" t="s">
        <v>74</v>
      </c>
      <c r="D255" s="30" t="s">
        <v>75</v>
      </c>
      <c r="E255" s="31" t="s">
        <v>122</v>
      </c>
      <c r="F255" s="30" t="s">
        <v>77</v>
      </c>
      <c r="G255" s="32" t="s">
        <v>119</v>
      </c>
      <c r="H255" s="35">
        <v>68086720</v>
      </c>
      <c r="I255" s="35">
        <v>70285760</v>
      </c>
      <c r="J255" s="32">
        <v>2025</v>
      </c>
      <c r="K255" s="33" t="s">
        <v>190</v>
      </c>
      <c r="L255" s="34">
        <f>Mensualización!BL49</f>
        <v>0.98804347826079997</v>
      </c>
      <c r="M255" s="80">
        <f t="shared" si="17"/>
        <v>69445386.7826038</v>
      </c>
      <c r="N255" s="34">
        <f t="shared" si="16"/>
        <v>0.98804347826079997</v>
      </c>
      <c r="O255" s="33">
        <f t="shared" si="18"/>
        <v>69445386.7826038</v>
      </c>
      <c r="P255" s="102">
        <f t="shared" si="15"/>
        <v>0</v>
      </c>
      <c r="Q255" s="33">
        <f t="shared" si="15"/>
        <v>0</v>
      </c>
      <c r="R255" s="219"/>
      <c r="S255" s="219"/>
      <c r="T255" s="219"/>
      <c r="U255" s="219"/>
      <c r="V255" s="219"/>
      <c r="W255" s="219"/>
      <c r="X255" s="219">
        <v>0.98804347826079997</v>
      </c>
      <c r="Y255" s="219"/>
      <c r="Z255" s="220">
        <v>0.98804347826079997</v>
      </c>
      <c r="AA255" s="32"/>
    </row>
    <row r="256" spans="2:27" ht="25.5" hidden="1" x14ac:dyDescent="0.25">
      <c r="B256" s="28">
        <v>38</v>
      </c>
      <c r="C256" s="29" t="s">
        <v>74</v>
      </c>
      <c r="D256" s="30" t="s">
        <v>75</v>
      </c>
      <c r="E256" s="31" t="s">
        <v>123</v>
      </c>
      <c r="F256" s="30" t="s">
        <v>77</v>
      </c>
      <c r="G256" s="32" t="s">
        <v>119</v>
      </c>
      <c r="H256" s="35">
        <v>30818240</v>
      </c>
      <c r="I256" s="35">
        <v>31813600</v>
      </c>
      <c r="J256" s="32">
        <v>2025</v>
      </c>
      <c r="K256" s="33" t="s">
        <v>190</v>
      </c>
      <c r="L256" s="34">
        <f>Mensualización!BL50</f>
        <v>0</v>
      </c>
      <c r="M256" s="80">
        <f t="shared" si="17"/>
        <v>0</v>
      </c>
      <c r="N256" s="34">
        <f t="shared" si="16"/>
        <v>0</v>
      </c>
      <c r="O256" s="33">
        <f t="shared" si="18"/>
        <v>0</v>
      </c>
      <c r="P256" s="102">
        <f t="shared" si="15"/>
        <v>0</v>
      </c>
      <c r="Q256" s="33">
        <f t="shared" si="15"/>
        <v>0</v>
      </c>
      <c r="R256" s="219"/>
      <c r="S256" s="219"/>
      <c r="T256" s="219"/>
      <c r="U256" s="219"/>
      <c r="V256" s="219"/>
      <c r="W256" s="219"/>
      <c r="X256" s="219">
        <v>0</v>
      </c>
      <c r="Y256" s="219"/>
      <c r="Z256" s="220">
        <v>0</v>
      </c>
      <c r="AA256" s="32"/>
    </row>
    <row r="257" spans="2:27" ht="25.5" hidden="1" x14ac:dyDescent="0.25">
      <c r="B257" s="28">
        <v>39</v>
      </c>
      <c r="C257" s="29" t="s">
        <v>74</v>
      </c>
      <c r="D257" s="30" t="s">
        <v>75</v>
      </c>
      <c r="E257" s="31" t="s">
        <v>124</v>
      </c>
      <c r="F257" s="30" t="s">
        <v>77</v>
      </c>
      <c r="G257" s="32" t="s">
        <v>119</v>
      </c>
      <c r="H257" s="35">
        <v>7167040</v>
      </c>
      <c r="I257" s="35">
        <v>7398560</v>
      </c>
      <c r="J257" s="32">
        <v>2025</v>
      </c>
      <c r="K257" s="33" t="s">
        <v>190</v>
      </c>
      <c r="L257" s="34">
        <f>Mensualización!BL51</f>
        <v>0</v>
      </c>
      <c r="M257" s="80">
        <f t="shared" si="17"/>
        <v>0</v>
      </c>
      <c r="N257" s="34">
        <f t="shared" si="16"/>
        <v>0</v>
      </c>
      <c r="O257" s="33">
        <f t="shared" si="18"/>
        <v>0</v>
      </c>
      <c r="P257" s="102">
        <f t="shared" si="15"/>
        <v>0</v>
      </c>
      <c r="Q257" s="33">
        <f t="shared" si="15"/>
        <v>0</v>
      </c>
      <c r="R257" s="219"/>
      <c r="S257" s="219"/>
      <c r="T257" s="219"/>
      <c r="U257" s="219"/>
      <c r="V257" s="219"/>
      <c r="W257" s="219"/>
      <c r="X257" s="219">
        <v>0</v>
      </c>
      <c r="Y257" s="219"/>
      <c r="Z257" s="220">
        <v>0</v>
      </c>
      <c r="AA257" s="32"/>
    </row>
    <row r="258" spans="2:27" ht="25.5" hidden="1" x14ac:dyDescent="0.25">
      <c r="B258" s="28">
        <v>40</v>
      </c>
      <c r="C258" s="29" t="s">
        <v>74</v>
      </c>
      <c r="D258" s="30" t="s">
        <v>75</v>
      </c>
      <c r="E258" s="31" t="s">
        <v>125</v>
      </c>
      <c r="F258" s="30" t="s">
        <v>77</v>
      </c>
      <c r="G258" s="32" t="s">
        <v>119</v>
      </c>
      <c r="H258" s="35">
        <v>13617280</v>
      </c>
      <c r="I258" s="35">
        <v>14056960</v>
      </c>
      <c r="J258" s="32">
        <v>2025</v>
      </c>
      <c r="K258" s="33" t="s">
        <v>190</v>
      </c>
      <c r="L258" s="34">
        <f>Mensualización!BL52</f>
        <v>0</v>
      </c>
      <c r="M258" s="80">
        <f t="shared" si="17"/>
        <v>0</v>
      </c>
      <c r="N258" s="34">
        <f t="shared" si="16"/>
        <v>0</v>
      </c>
      <c r="O258" s="33">
        <f t="shared" si="18"/>
        <v>0</v>
      </c>
      <c r="P258" s="102">
        <f t="shared" si="15"/>
        <v>0</v>
      </c>
      <c r="Q258" s="33">
        <f t="shared" si="15"/>
        <v>0</v>
      </c>
      <c r="R258" s="219"/>
      <c r="S258" s="219"/>
      <c r="T258" s="219"/>
      <c r="U258" s="219"/>
      <c r="V258" s="219"/>
      <c r="W258" s="219"/>
      <c r="X258" s="219">
        <v>0</v>
      </c>
      <c r="Y258" s="219"/>
      <c r="Z258" s="220">
        <v>0</v>
      </c>
      <c r="AA258" s="32"/>
    </row>
    <row r="259" spans="2:27" ht="25.5" hidden="1" x14ac:dyDescent="0.25">
      <c r="B259" s="28">
        <v>41</v>
      </c>
      <c r="C259" s="29" t="s">
        <v>74</v>
      </c>
      <c r="D259" s="30" t="s">
        <v>75</v>
      </c>
      <c r="E259" s="31" t="s">
        <v>126</v>
      </c>
      <c r="F259" s="30" t="s">
        <v>77</v>
      </c>
      <c r="G259" s="32" t="s">
        <v>78</v>
      </c>
      <c r="H259" s="35">
        <v>1000000</v>
      </c>
      <c r="I259" s="35">
        <v>1000000</v>
      </c>
      <c r="J259" s="32">
        <v>2025</v>
      </c>
      <c r="K259" s="33" t="s">
        <v>190</v>
      </c>
      <c r="L259" s="34">
        <f>Mensualización!BL53</f>
        <v>5</v>
      </c>
      <c r="M259" s="80">
        <f t="shared" si="17"/>
        <v>5000000</v>
      </c>
      <c r="N259" s="34">
        <f t="shared" si="16"/>
        <v>5</v>
      </c>
      <c r="O259" s="33">
        <f t="shared" si="18"/>
        <v>5000000</v>
      </c>
      <c r="P259" s="102">
        <f t="shared" si="15"/>
        <v>0</v>
      </c>
      <c r="Q259" s="33">
        <f t="shared" si="15"/>
        <v>0</v>
      </c>
      <c r="R259" s="219"/>
      <c r="S259" s="219"/>
      <c r="T259" s="219"/>
      <c r="U259" s="219"/>
      <c r="V259" s="219"/>
      <c r="W259" s="219"/>
      <c r="X259" s="219">
        <v>5</v>
      </c>
      <c r="Y259" s="219"/>
      <c r="Z259" s="220">
        <v>5</v>
      </c>
      <c r="AA259" s="32"/>
    </row>
    <row r="260" spans="2:27" ht="25.5" hidden="1" x14ac:dyDescent="0.25">
      <c r="B260" s="28">
        <v>42</v>
      </c>
      <c r="C260" s="29" t="s">
        <v>74</v>
      </c>
      <c r="D260" s="30" t="s">
        <v>75</v>
      </c>
      <c r="E260" s="31" t="s">
        <v>127</v>
      </c>
      <c r="F260" s="30" t="s">
        <v>77</v>
      </c>
      <c r="G260" s="32" t="s">
        <v>78</v>
      </c>
      <c r="H260" s="35">
        <v>430032</v>
      </c>
      <c r="I260" s="35">
        <v>443928</v>
      </c>
      <c r="J260" s="32">
        <v>2025</v>
      </c>
      <c r="K260" s="33" t="s">
        <v>190</v>
      </c>
      <c r="L260" s="34">
        <f>Mensualización!BL54</f>
        <v>125</v>
      </c>
      <c r="M260" s="80">
        <f t="shared" si="17"/>
        <v>55491000</v>
      </c>
      <c r="N260" s="34">
        <f t="shared" si="16"/>
        <v>125</v>
      </c>
      <c r="O260" s="33">
        <f t="shared" si="18"/>
        <v>55491000</v>
      </c>
      <c r="P260" s="102">
        <f t="shared" si="15"/>
        <v>0</v>
      </c>
      <c r="Q260" s="33">
        <f t="shared" si="15"/>
        <v>0</v>
      </c>
      <c r="R260" s="219"/>
      <c r="S260" s="219"/>
      <c r="T260" s="219"/>
      <c r="U260" s="219"/>
      <c r="V260" s="219"/>
      <c r="W260" s="219"/>
      <c r="X260" s="219">
        <v>125</v>
      </c>
      <c r="Y260" s="219"/>
      <c r="Z260" s="220">
        <v>125</v>
      </c>
      <c r="AA260" s="32"/>
    </row>
    <row r="261" spans="2:27" ht="25.5" hidden="1" x14ac:dyDescent="0.25">
      <c r="B261" s="28">
        <v>43</v>
      </c>
      <c r="C261" s="29" t="s">
        <v>74</v>
      </c>
      <c r="D261" s="30" t="s">
        <v>75</v>
      </c>
      <c r="E261" s="31" t="s">
        <v>128</v>
      </c>
      <c r="F261" s="30" t="s">
        <v>77</v>
      </c>
      <c r="G261" s="32" t="s">
        <v>78</v>
      </c>
      <c r="H261" s="35">
        <v>1226760</v>
      </c>
      <c r="I261" s="35">
        <v>1266384</v>
      </c>
      <c r="J261" s="32">
        <v>2025</v>
      </c>
      <c r="K261" s="33" t="s">
        <v>190</v>
      </c>
      <c r="L261" s="34">
        <f>Mensualización!BL55</f>
        <v>6</v>
      </c>
      <c r="M261" s="80">
        <f t="shared" si="17"/>
        <v>7598304</v>
      </c>
      <c r="N261" s="34">
        <f t="shared" si="16"/>
        <v>6</v>
      </c>
      <c r="O261" s="33">
        <f t="shared" si="18"/>
        <v>7598304</v>
      </c>
      <c r="P261" s="102">
        <f t="shared" si="15"/>
        <v>0</v>
      </c>
      <c r="Q261" s="33">
        <f t="shared" si="15"/>
        <v>0</v>
      </c>
      <c r="R261" s="219"/>
      <c r="S261" s="219"/>
      <c r="T261" s="219"/>
      <c r="U261" s="219"/>
      <c r="V261" s="219"/>
      <c r="W261" s="219"/>
      <c r="X261" s="219">
        <v>6</v>
      </c>
      <c r="Y261" s="219"/>
      <c r="Z261" s="220">
        <v>6</v>
      </c>
      <c r="AA261" s="32"/>
    </row>
    <row r="262" spans="2:27" ht="25.5" hidden="1" x14ac:dyDescent="0.25">
      <c r="B262" s="28">
        <v>44</v>
      </c>
      <c r="C262" s="29" t="s">
        <v>74</v>
      </c>
      <c r="D262" s="30" t="s">
        <v>75</v>
      </c>
      <c r="E262" s="31" t="s">
        <v>129</v>
      </c>
      <c r="F262" s="30" t="s">
        <v>77</v>
      </c>
      <c r="G262" s="32" t="s">
        <v>78</v>
      </c>
      <c r="H262" s="35">
        <v>698784</v>
      </c>
      <c r="I262" s="35">
        <v>721344</v>
      </c>
      <c r="J262" s="32">
        <v>2025</v>
      </c>
      <c r="K262" s="33" t="s">
        <v>190</v>
      </c>
      <c r="L262" s="34">
        <f>Mensualización!BL56</f>
        <v>48</v>
      </c>
      <c r="M262" s="80">
        <f t="shared" si="17"/>
        <v>34624512</v>
      </c>
      <c r="N262" s="34">
        <f t="shared" si="16"/>
        <v>48</v>
      </c>
      <c r="O262" s="33">
        <f t="shared" si="18"/>
        <v>34624512</v>
      </c>
      <c r="P262" s="102">
        <f t="shared" si="15"/>
        <v>0</v>
      </c>
      <c r="Q262" s="33">
        <f t="shared" si="15"/>
        <v>0</v>
      </c>
      <c r="R262" s="219"/>
      <c r="S262" s="219"/>
      <c r="T262" s="219"/>
      <c r="U262" s="219"/>
      <c r="V262" s="219"/>
      <c r="W262" s="219"/>
      <c r="X262" s="219">
        <v>48</v>
      </c>
      <c r="Y262" s="219"/>
      <c r="Z262" s="220">
        <v>48</v>
      </c>
      <c r="AA262" s="32"/>
    </row>
    <row r="263" spans="2:27" ht="25.5" hidden="1" x14ac:dyDescent="0.25">
      <c r="B263" s="28">
        <v>45</v>
      </c>
      <c r="C263" s="29" t="s">
        <v>74</v>
      </c>
      <c r="D263" s="30" t="s">
        <v>75</v>
      </c>
      <c r="E263" s="31" t="s">
        <v>130</v>
      </c>
      <c r="F263" s="30" t="s">
        <v>77</v>
      </c>
      <c r="G263" s="32" t="s">
        <v>78</v>
      </c>
      <c r="H263" s="35">
        <v>913776</v>
      </c>
      <c r="I263" s="35">
        <v>943296</v>
      </c>
      <c r="J263" s="32">
        <v>2025</v>
      </c>
      <c r="K263" s="33" t="s">
        <v>190</v>
      </c>
      <c r="L263" s="34">
        <f>Mensualización!BL57</f>
        <v>2</v>
      </c>
      <c r="M263" s="80">
        <f t="shared" si="17"/>
        <v>1886592</v>
      </c>
      <c r="N263" s="34">
        <f t="shared" si="16"/>
        <v>2</v>
      </c>
      <c r="O263" s="33">
        <f t="shared" si="18"/>
        <v>1886592</v>
      </c>
      <c r="P263" s="102">
        <f t="shared" si="15"/>
        <v>0</v>
      </c>
      <c r="Q263" s="33">
        <f t="shared" si="15"/>
        <v>0</v>
      </c>
      <c r="R263" s="219"/>
      <c r="S263" s="219"/>
      <c r="T263" s="219"/>
      <c r="U263" s="219"/>
      <c r="V263" s="219"/>
      <c r="W263" s="219"/>
      <c r="X263" s="219">
        <v>2</v>
      </c>
      <c r="Y263" s="219"/>
      <c r="Z263" s="220">
        <v>2</v>
      </c>
      <c r="AA263" s="32"/>
    </row>
    <row r="264" spans="2:27" ht="25.5" hidden="1" x14ac:dyDescent="0.25">
      <c r="B264" s="28">
        <v>46</v>
      </c>
      <c r="C264" s="29" t="s">
        <v>74</v>
      </c>
      <c r="D264" s="30" t="s">
        <v>75</v>
      </c>
      <c r="E264" s="31" t="s">
        <v>131</v>
      </c>
      <c r="F264" s="30" t="s">
        <v>77</v>
      </c>
      <c r="G264" s="32" t="s">
        <v>78</v>
      </c>
      <c r="H264" s="35">
        <v>322512</v>
      </c>
      <c r="I264" s="35">
        <v>332928</v>
      </c>
      <c r="J264" s="32">
        <v>2025</v>
      </c>
      <c r="K264" s="33" t="s">
        <v>190</v>
      </c>
      <c r="L264" s="34">
        <f>Mensualización!BL58</f>
        <v>26</v>
      </c>
      <c r="M264" s="80">
        <f t="shared" si="17"/>
        <v>8656128</v>
      </c>
      <c r="N264" s="34">
        <f t="shared" si="16"/>
        <v>26</v>
      </c>
      <c r="O264" s="33">
        <f t="shared" si="18"/>
        <v>8656128</v>
      </c>
      <c r="P264" s="102">
        <f t="shared" si="15"/>
        <v>0</v>
      </c>
      <c r="Q264" s="33">
        <f t="shared" si="15"/>
        <v>0</v>
      </c>
      <c r="R264" s="219"/>
      <c r="S264" s="219"/>
      <c r="T264" s="219"/>
      <c r="U264" s="219"/>
      <c r="V264" s="219"/>
      <c r="W264" s="219"/>
      <c r="X264" s="219">
        <v>26</v>
      </c>
      <c r="Y264" s="219"/>
      <c r="Z264" s="220">
        <v>26</v>
      </c>
      <c r="AA264" s="32"/>
    </row>
    <row r="265" spans="2:27" ht="25.5" hidden="1" x14ac:dyDescent="0.25">
      <c r="B265" s="28">
        <v>47</v>
      </c>
      <c r="C265" s="29" t="s">
        <v>74</v>
      </c>
      <c r="D265" s="30" t="s">
        <v>75</v>
      </c>
      <c r="E265" s="31" t="s">
        <v>132</v>
      </c>
      <c r="F265" s="30" t="s">
        <v>77</v>
      </c>
      <c r="G265" s="32" t="s">
        <v>78</v>
      </c>
      <c r="H265" s="35">
        <v>268752</v>
      </c>
      <c r="I265" s="35">
        <v>277440</v>
      </c>
      <c r="J265" s="32">
        <v>2025</v>
      </c>
      <c r="K265" s="33" t="s">
        <v>190</v>
      </c>
      <c r="L265" s="34">
        <f>Mensualización!BL59</f>
        <v>4.6666666666659999</v>
      </c>
      <c r="M265" s="80">
        <f t="shared" si="17"/>
        <v>1294719.9999998151</v>
      </c>
      <c r="N265" s="34">
        <f t="shared" si="16"/>
        <v>4.6666666666659999</v>
      </c>
      <c r="O265" s="33">
        <f t="shared" si="18"/>
        <v>1294719.9999998151</v>
      </c>
      <c r="P265" s="102">
        <f t="shared" si="15"/>
        <v>0</v>
      </c>
      <c r="Q265" s="33">
        <f t="shared" si="15"/>
        <v>0</v>
      </c>
      <c r="R265" s="219"/>
      <c r="S265" s="219"/>
      <c r="T265" s="219"/>
      <c r="U265" s="219"/>
      <c r="V265" s="219"/>
      <c r="W265" s="219"/>
      <c r="X265" s="219">
        <v>4.6666666666659999</v>
      </c>
      <c r="Y265" s="219"/>
      <c r="Z265" s="220">
        <v>4.6666666666659999</v>
      </c>
      <c r="AA265" s="32"/>
    </row>
    <row r="266" spans="2:27" ht="25.5" hidden="1" x14ac:dyDescent="0.25">
      <c r="B266" s="28">
        <v>48</v>
      </c>
      <c r="C266" s="29" t="s">
        <v>74</v>
      </c>
      <c r="D266" s="30" t="s">
        <v>75</v>
      </c>
      <c r="E266" s="31" t="s">
        <v>133</v>
      </c>
      <c r="F266" s="30" t="s">
        <v>77</v>
      </c>
      <c r="G266" s="32" t="s">
        <v>78</v>
      </c>
      <c r="H266" s="35">
        <v>14423576</v>
      </c>
      <c r="I266" s="35">
        <v>14889464</v>
      </c>
      <c r="J266" s="32">
        <v>2025</v>
      </c>
      <c r="K266" s="33" t="s">
        <v>190</v>
      </c>
      <c r="L266" s="34">
        <f>Mensualización!BL60</f>
        <v>1</v>
      </c>
      <c r="M266" s="80">
        <f t="shared" si="17"/>
        <v>14889464</v>
      </c>
      <c r="N266" s="34">
        <f t="shared" si="16"/>
        <v>1</v>
      </c>
      <c r="O266" s="33">
        <f t="shared" si="18"/>
        <v>14889464</v>
      </c>
      <c r="P266" s="102">
        <f t="shared" si="15"/>
        <v>0</v>
      </c>
      <c r="Q266" s="33">
        <f t="shared" si="15"/>
        <v>0</v>
      </c>
      <c r="R266" s="219"/>
      <c r="S266" s="219"/>
      <c r="T266" s="219"/>
      <c r="U266" s="219"/>
      <c r="V266" s="219"/>
      <c r="W266" s="219"/>
      <c r="X266" s="219">
        <v>1</v>
      </c>
      <c r="Y266" s="219"/>
      <c r="Z266" s="220">
        <v>1</v>
      </c>
      <c r="AA266" s="32"/>
    </row>
    <row r="267" spans="2:27" ht="25.5" hidden="1" x14ac:dyDescent="0.25">
      <c r="B267" s="28">
        <v>49</v>
      </c>
      <c r="C267" s="29" t="s">
        <v>74</v>
      </c>
      <c r="D267" s="30" t="s">
        <v>75</v>
      </c>
      <c r="E267" s="31" t="s">
        <v>134</v>
      </c>
      <c r="F267" s="30" t="s">
        <v>77</v>
      </c>
      <c r="G267" s="32" t="s">
        <v>78</v>
      </c>
      <c r="H267" s="35">
        <v>48215912</v>
      </c>
      <c r="I267" s="35">
        <v>49772920</v>
      </c>
      <c r="J267" s="32">
        <v>2025</v>
      </c>
      <c r="K267" s="33" t="s">
        <v>190</v>
      </c>
      <c r="L267" s="34">
        <f>Mensualización!BL61</f>
        <v>1</v>
      </c>
      <c r="M267" s="80">
        <f t="shared" si="17"/>
        <v>49772920</v>
      </c>
      <c r="N267" s="34">
        <f t="shared" si="16"/>
        <v>1</v>
      </c>
      <c r="O267" s="33">
        <f t="shared" si="18"/>
        <v>49772920</v>
      </c>
      <c r="P267" s="102">
        <f t="shared" si="15"/>
        <v>0</v>
      </c>
      <c r="Q267" s="33">
        <f t="shared" si="15"/>
        <v>0</v>
      </c>
      <c r="R267" s="219"/>
      <c r="S267" s="219"/>
      <c r="T267" s="219"/>
      <c r="U267" s="219"/>
      <c r="V267" s="219"/>
      <c r="W267" s="219"/>
      <c r="X267" s="219">
        <v>1</v>
      </c>
      <c r="Y267" s="219"/>
      <c r="Z267" s="220">
        <v>1</v>
      </c>
      <c r="AA267" s="32"/>
    </row>
    <row r="268" spans="2:27" ht="25.5" hidden="1" x14ac:dyDescent="0.25">
      <c r="B268" s="28">
        <v>50</v>
      </c>
      <c r="C268" s="29" t="s">
        <v>74</v>
      </c>
      <c r="D268" s="30" t="s">
        <v>75</v>
      </c>
      <c r="E268" s="31" t="s">
        <v>135</v>
      </c>
      <c r="F268" s="30" t="s">
        <v>77</v>
      </c>
      <c r="G268" s="32" t="s">
        <v>78</v>
      </c>
      <c r="H268" s="35">
        <v>7005616</v>
      </c>
      <c r="I268" s="35">
        <v>7231936</v>
      </c>
      <c r="J268" s="32">
        <v>2025</v>
      </c>
      <c r="K268" s="33" t="s">
        <v>190</v>
      </c>
      <c r="L268" s="34">
        <f>Mensualización!BL62</f>
        <v>8</v>
      </c>
      <c r="M268" s="80">
        <f t="shared" si="17"/>
        <v>57855488</v>
      </c>
      <c r="N268" s="34">
        <f t="shared" si="16"/>
        <v>8</v>
      </c>
      <c r="O268" s="33">
        <f t="shared" si="18"/>
        <v>57855488</v>
      </c>
      <c r="P268" s="102">
        <f t="shared" ref="P268:Q331" si="19">+IFERROR(L268-N268,"")</f>
        <v>0</v>
      </c>
      <c r="Q268" s="33">
        <f t="shared" si="19"/>
        <v>0</v>
      </c>
      <c r="R268" s="219"/>
      <c r="S268" s="219"/>
      <c r="T268" s="219"/>
      <c r="U268" s="219"/>
      <c r="V268" s="219"/>
      <c r="W268" s="219"/>
      <c r="X268" s="219">
        <v>8</v>
      </c>
      <c r="Y268" s="219"/>
      <c r="Z268" s="220">
        <v>8</v>
      </c>
      <c r="AA268" s="32"/>
    </row>
    <row r="269" spans="2:27" ht="25.5" hidden="1" x14ac:dyDescent="0.25">
      <c r="B269" s="28">
        <v>51</v>
      </c>
      <c r="C269" s="29" t="s">
        <v>74</v>
      </c>
      <c r="D269" s="30" t="s">
        <v>75</v>
      </c>
      <c r="E269" s="31" t="s">
        <v>136</v>
      </c>
      <c r="F269" s="30" t="s">
        <v>77</v>
      </c>
      <c r="G269" s="32" t="s">
        <v>78</v>
      </c>
      <c r="H269" s="35">
        <v>3296912</v>
      </c>
      <c r="I269" s="35">
        <v>3403448</v>
      </c>
      <c r="J269" s="32">
        <v>2025</v>
      </c>
      <c r="K269" s="33" t="s">
        <v>190</v>
      </c>
      <c r="L269" s="34">
        <f>Mensualización!BL63</f>
        <v>4</v>
      </c>
      <c r="M269" s="80">
        <f t="shared" si="17"/>
        <v>13613792</v>
      </c>
      <c r="N269" s="34">
        <f t="shared" ref="N269:N332" si="20">+Z269</f>
        <v>4</v>
      </c>
      <c r="O269" s="33">
        <f t="shared" si="18"/>
        <v>13613792</v>
      </c>
      <c r="P269" s="102">
        <f t="shared" si="19"/>
        <v>0</v>
      </c>
      <c r="Q269" s="33">
        <f t="shared" si="19"/>
        <v>0</v>
      </c>
      <c r="R269" s="219"/>
      <c r="S269" s="219"/>
      <c r="T269" s="219"/>
      <c r="U269" s="219"/>
      <c r="V269" s="219"/>
      <c r="W269" s="219"/>
      <c r="X269" s="219">
        <v>4</v>
      </c>
      <c r="Y269" s="219"/>
      <c r="Z269" s="220">
        <v>4</v>
      </c>
      <c r="AA269" s="32"/>
    </row>
    <row r="270" spans="2:27" ht="25.5" hidden="1" x14ac:dyDescent="0.25">
      <c r="B270" s="28">
        <v>52</v>
      </c>
      <c r="C270" s="29" t="s">
        <v>74</v>
      </c>
      <c r="D270" s="30" t="s">
        <v>75</v>
      </c>
      <c r="E270" s="31" t="s">
        <v>137</v>
      </c>
      <c r="F270" s="30" t="s">
        <v>77</v>
      </c>
      <c r="G270" s="32" t="s">
        <v>78</v>
      </c>
      <c r="H270" s="35">
        <v>2472592</v>
      </c>
      <c r="I270" s="35">
        <v>2552448</v>
      </c>
      <c r="J270" s="32">
        <v>2025</v>
      </c>
      <c r="K270" s="33" t="s">
        <v>190</v>
      </c>
      <c r="L270" s="34">
        <f>Mensualización!BL64</f>
        <v>4.3</v>
      </c>
      <c r="M270" s="80">
        <f t="shared" si="17"/>
        <v>10975526.4</v>
      </c>
      <c r="N270" s="34">
        <f t="shared" si="20"/>
        <v>4.3</v>
      </c>
      <c r="O270" s="33">
        <f t="shared" si="18"/>
        <v>10975526.4</v>
      </c>
      <c r="P270" s="102">
        <f t="shared" si="19"/>
        <v>0</v>
      </c>
      <c r="Q270" s="33">
        <f t="shared" si="19"/>
        <v>0</v>
      </c>
      <c r="R270" s="219"/>
      <c r="S270" s="219"/>
      <c r="T270" s="219"/>
      <c r="U270" s="219"/>
      <c r="V270" s="219"/>
      <c r="W270" s="219"/>
      <c r="X270" s="219">
        <v>4.3</v>
      </c>
      <c r="Y270" s="219"/>
      <c r="Z270" s="220">
        <v>4.3</v>
      </c>
      <c r="AA270" s="32"/>
    </row>
    <row r="271" spans="2:27" ht="25.5" hidden="1" x14ac:dyDescent="0.25">
      <c r="B271" s="28">
        <v>53</v>
      </c>
      <c r="C271" s="29" t="s">
        <v>74</v>
      </c>
      <c r="D271" s="30" t="s">
        <v>75</v>
      </c>
      <c r="E271" s="31" t="s">
        <v>138</v>
      </c>
      <c r="F271" s="30" t="s">
        <v>77</v>
      </c>
      <c r="G271" s="32" t="s">
        <v>119</v>
      </c>
      <c r="H271" s="35">
        <v>5357344</v>
      </c>
      <c r="I271" s="35">
        <v>5530304</v>
      </c>
      <c r="J271" s="32">
        <v>2025</v>
      </c>
      <c r="K271" s="33" t="s">
        <v>190</v>
      </c>
      <c r="L271" s="34">
        <f>Mensualización!BL65</f>
        <v>0</v>
      </c>
      <c r="M271" s="80">
        <f t="shared" si="17"/>
        <v>0</v>
      </c>
      <c r="N271" s="34">
        <f t="shared" si="20"/>
        <v>0</v>
      </c>
      <c r="O271" s="33">
        <f t="shared" si="18"/>
        <v>0</v>
      </c>
      <c r="P271" s="102">
        <f t="shared" si="19"/>
        <v>0</v>
      </c>
      <c r="Q271" s="33">
        <f t="shared" si="19"/>
        <v>0</v>
      </c>
      <c r="R271" s="219"/>
      <c r="S271" s="219"/>
      <c r="T271" s="219"/>
      <c r="U271" s="219"/>
      <c r="V271" s="219"/>
      <c r="W271" s="219"/>
      <c r="X271" s="219">
        <v>0</v>
      </c>
      <c r="Y271" s="219"/>
      <c r="Z271" s="220">
        <v>0</v>
      </c>
      <c r="AA271" s="32"/>
    </row>
    <row r="272" spans="2:27" ht="23.25" hidden="1" x14ac:dyDescent="0.25">
      <c r="B272" s="28">
        <v>54</v>
      </c>
      <c r="C272" s="29" t="s">
        <v>74</v>
      </c>
      <c r="D272" s="30" t="s">
        <v>75</v>
      </c>
      <c r="E272" s="31" t="s">
        <v>139</v>
      </c>
      <c r="F272" s="30" t="s">
        <v>80</v>
      </c>
      <c r="G272" s="32" t="s">
        <v>78</v>
      </c>
      <c r="H272" s="35">
        <v>67192</v>
      </c>
      <c r="I272" s="35">
        <v>69364</v>
      </c>
      <c r="J272" s="32">
        <v>2025</v>
      </c>
      <c r="K272" s="33" t="s">
        <v>190</v>
      </c>
      <c r="L272" s="34">
        <f>Mensualización!BL66</f>
        <v>0</v>
      </c>
      <c r="M272" s="80">
        <f t="shared" si="17"/>
        <v>0</v>
      </c>
      <c r="N272" s="34">
        <f t="shared" si="20"/>
        <v>0</v>
      </c>
      <c r="O272" s="33">
        <f t="shared" si="18"/>
        <v>0</v>
      </c>
      <c r="P272" s="102">
        <f t="shared" si="19"/>
        <v>0</v>
      </c>
      <c r="Q272" s="33">
        <f t="shared" si="19"/>
        <v>0</v>
      </c>
      <c r="R272" s="219"/>
      <c r="S272" s="219"/>
      <c r="T272" s="219"/>
      <c r="U272" s="219"/>
      <c r="V272" s="219"/>
      <c r="W272" s="219"/>
      <c r="X272" s="219">
        <v>0</v>
      </c>
      <c r="Y272" s="219"/>
      <c r="Z272" s="220">
        <v>0</v>
      </c>
      <c r="AA272" s="32"/>
    </row>
    <row r="273" spans="2:27" ht="23.25" hidden="1" x14ac:dyDescent="0.25">
      <c r="B273" s="28">
        <v>55</v>
      </c>
      <c r="C273" s="29" t="s">
        <v>74</v>
      </c>
      <c r="D273" s="30" t="s">
        <v>75</v>
      </c>
      <c r="E273" s="31" t="s">
        <v>140</v>
      </c>
      <c r="F273" s="30" t="s">
        <v>83</v>
      </c>
      <c r="G273" s="32" t="s">
        <v>78</v>
      </c>
      <c r="H273" s="35">
        <v>109185</v>
      </c>
      <c r="I273" s="35">
        <v>112710</v>
      </c>
      <c r="J273" s="32">
        <v>2025</v>
      </c>
      <c r="K273" s="33" t="s">
        <v>190</v>
      </c>
      <c r="L273" s="34">
        <f>Mensualización!BL67</f>
        <v>0</v>
      </c>
      <c r="M273" s="80">
        <f t="shared" si="17"/>
        <v>0</v>
      </c>
      <c r="N273" s="34">
        <f t="shared" si="20"/>
        <v>0</v>
      </c>
      <c r="O273" s="33">
        <f t="shared" si="18"/>
        <v>0</v>
      </c>
      <c r="P273" s="102">
        <f t="shared" si="19"/>
        <v>0</v>
      </c>
      <c r="Q273" s="33">
        <f t="shared" si="19"/>
        <v>0</v>
      </c>
      <c r="R273" s="219"/>
      <c r="S273" s="219"/>
      <c r="T273" s="219"/>
      <c r="U273" s="219"/>
      <c r="V273" s="219"/>
      <c r="W273" s="219"/>
      <c r="X273" s="219">
        <v>0</v>
      </c>
      <c r="Y273" s="219"/>
      <c r="Z273" s="220">
        <v>0</v>
      </c>
      <c r="AA273" s="32"/>
    </row>
    <row r="274" spans="2:27" ht="23.25" hidden="1" x14ac:dyDescent="0.25">
      <c r="B274" s="28">
        <v>56</v>
      </c>
      <c r="C274" s="29" t="s">
        <v>74</v>
      </c>
      <c r="D274" s="30" t="s">
        <v>75</v>
      </c>
      <c r="E274" s="31" t="s">
        <v>141</v>
      </c>
      <c r="F274" s="30" t="s">
        <v>83</v>
      </c>
      <c r="G274" s="32" t="s">
        <v>142</v>
      </c>
      <c r="H274" s="35">
        <v>109185</v>
      </c>
      <c r="I274" s="35">
        <v>112710</v>
      </c>
      <c r="J274" s="32">
        <v>2025</v>
      </c>
      <c r="K274" s="33" t="s">
        <v>190</v>
      </c>
      <c r="L274" s="34">
        <f>Mensualización!BL68</f>
        <v>0</v>
      </c>
      <c r="M274" s="80">
        <f t="shared" si="17"/>
        <v>0</v>
      </c>
      <c r="N274" s="34">
        <f t="shared" si="20"/>
        <v>0</v>
      </c>
      <c r="O274" s="33">
        <f t="shared" si="18"/>
        <v>0</v>
      </c>
      <c r="P274" s="102">
        <f t="shared" si="19"/>
        <v>0</v>
      </c>
      <c r="Q274" s="33">
        <f t="shared" si="19"/>
        <v>0</v>
      </c>
      <c r="R274" s="219"/>
      <c r="S274" s="219"/>
      <c r="T274" s="219"/>
      <c r="U274" s="219"/>
      <c r="V274" s="219"/>
      <c r="W274" s="219"/>
      <c r="X274" s="219">
        <v>0</v>
      </c>
      <c r="Y274" s="219"/>
      <c r="Z274" s="220">
        <v>0</v>
      </c>
      <c r="AA274" s="32"/>
    </row>
    <row r="275" spans="2:27" ht="23.25" hidden="1" x14ac:dyDescent="0.25">
      <c r="B275" s="28">
        <v>57</v>
      </c>
      <c r="C275" s="29" t="s">
        <v>74</v>
      </c>
      <c r="D275" s="30" t="s">
        <v>75</v>
      </c>
      <c r="E275" s="31" t="s">
        <v>143</v>
      </c>
      <c r="F275" s="30" t="s">
        <v>83</v>
      </c>
      <c r="G275" s="32" t="s">
        <v>142</v>
      </c>
      <c r="H275" s="35">
        <v>109185</v>
      </c>
      <c r="I275" s="35">
        <v>112710</v>
      </c>
      <c r="J275" s="32">
        <v>2025</v>
      </c>
      <c r="K275" s="33" t="s">
        <v>190</v>
      </c>
      <c r="L275" s="34">
        <f>Mensualización!BL69</f>
        <v>0</v>
      </c>
      <c r="M275" s="80">
        <f t="shared" si="17"/>
        <v>0</v>
      </c>
      <c r="N275" s="34">
        <f t="shared" si="20"/>
        <v>0</v>
      </c>
      <c r="O275" s="33">
        <f t="shared" si="18"/>
        <v>0</v>
      </c>
      <c r="P275" s="102">
        <f t="shared" si="19"/>
        <v>0</v>
      </c>
      <c r="Q275" s="33">
        <f t="shared" si="19"/>
        <v>0</v>
      </c>
      <c r="R275" s="219"/>
      <c r="S275" s="219"/>
      <c r="T275" s="219"/>
      <c r="U275" s="219"/>
      <c r="V275" s="219"/>
      <c r="W275" s="219"/>
      <c r="X275" s="219">
        <v>0</v>
      </c>
      <c r="Y275" s="219"/>
      <c r="Z275" s="220">
        <v>0</v>
      </c>
      <c r="AA275" s="32"/>
    </row>
    <row r="276" spans="2:27" ht="25.5" hidden="1" x14ac:dyDescent="0.25">
      <c r="B276" s="28">
        <v>58</v>
      </c>
      <c r="C276" s="29" t="s">
        <v>74</v>
      </c>
      <c r="D276" s="30" t="s">
        <v>75</v>
      </c>
      <c r="E276" s="31" t="s">
        <v>144</v>
      </c>
      <c r="F276" s="30" t="s">
        <v>83</v>
      </c>
      <c r="G276" s="32" t="s">
        <v>142</v>
      </c>
      <c r="H276" s="35">
        <v>109185</v>
      </c>
      <c r="I276" s="35">
        <v>112710</v>
      </c>
      <c r="J276" s="32">
        <v>2025</v>
      </c>
      <c r="K276" s="33" t="s">
        <v>190</v>
      </c>
      <c r="L276" s="34">
        <f>Mensualización!BL70</f>
        <v>0</v>
      </c>
      <c r="M276" s="80">
        <f t="shared" si="17"/>
        <v>0</v>
      </c>
      <c r="N276" s="34">
        <f t="shared" si="20"/>
        <v>0</v>
      </c>
      <c r="O276" s="33">
        <f t="shared" si="18"/>
        <v>0</v>
      </c>
      <c r="P276" s="102">
        <f t="shared" si="19"/>
        <v>0</v>
      </c>
      <c r="Q276" s="33">
        <f t="shared" si="19"/>
        <v>0</v>
      </c>
      <c r="R276" s="219"/>
      <c r="S276" s="219"/>
      <c r="T276" s="219"/>
      <c r="U276" s="219"/>
      <c r="V276" s="219"/>
      <c r="W276" s="219"/>
      <c r="X276" s="219">
        <v>0</v>
      </c>
      <c r="Y276" s="219"/>
      <c r="Z276" s="220">
        <v>0</v>
      </c>
      <c r="AA276" s="32"/>
    </row>
    <row r="277" spans="2:27" ht="23.25" hidden="1" x14ac:dyDescent="0.25">
      <c r="B277" s="28">
        <v>59</v>
      </c>
      <c r="C277" s="29" t="s">
        <v>74</v>
      </c>
      <c r="D277" s="30" t="s">
        <v>75</v>
      </c>
      <c r="E277" s="31" t="s">
        <v>145</v>
      </c>
      <c r="F277" s="30" t="s">
        <v>83</v>
      </c>
      <c r="G277" s="32" t="s">
        <v>142</v>
      </c>
      <c r="H277" s="35">
        <v>109185</v>
      </c>
      <c r="I277" s="35">
        <v>112710</v>
      </c>
      <c r="J277" s="32">
        <v>2025</v>
      </c>
      <c r="K277" s="33" t="s">
        <v>190</v>
      </c>
      <c r="L277" s="34">
        <f>Mensualización!BL71</f>
        <v>0</v>
      </c>
      <c r="M277" s="80">
        <f t="shared" si="17"/>
        <v>0</v>
      </c>
      <c r="N277" s="34">
        <f t="shared" si="20"/>
        <v>0</v>
      </c>
      <c r="O277" s="33">
        <f t="shared" si="18"/>
        <v>0</v>
      </c>
      <c r="P277" s="102">
        <f t="shared" si="19"/>
        <v>0</v>
      </c>
      <c r="Q277" s="33">
        <f t="shared" si="19"/>
        <v>0</v>
      </c>
      <c r="R277" s="219"/>
      <c r="S277" s="219"/>
      <c r="T277" s="219"/>
      <c r="U277" s="219"/>
      <c r="V277" s="219"/>
      <c r="W277" s="219"/>
      <c r="X277" s="219">
        <v>0</v>
      </c>
      <c r="Y277" s="219"/>
      <c r="Z277" s="220">
        <v>0</v>
      </c>
      <c r="AA277" s="32"/>
    </row>
    <row r="278" spans="2:27" ht="23.25" hidden="1" x14ac:dyDescent="0.25">
      <c r="B278" s="28">
        <v>60</v>
      </c>
      <c r="C278" s="29" t="s">
        <v>74</v>
      </c>
      <c r="D278" s="30" t="s">
        <v>75</v>
      </c>
      <c r="E278" s="31" t="s">
        <v>146</v>
      </c>
      <c r="F278" s="30" t="s">
        <v>83</v>
      </c>
      <c r="G278" s="32" t="s">
        <v>142</v>
      </c>
      <c r="H278" s="35">
        <v>109185</v>
      </c>
      <c r="I278" s="35">
        <v>112710</v>
      </c>
      <c r="J278" s="32">
        <v>2025</v>
      </c>
      <c r="K278" s="33" t="s">
        <v>190</v>
      </c>
      <c r="L278" s="34">
        <f>Mensualización!BL72</f>
        <v>0</v>
      </c>
      <c r="M278" s="80">
        <f t="shared" si="17"/>
        <v>0</v>
      </c>
      <c r="N278" s="34">
        <f t="shared" si="20"/>
        <v>0</v>
      </c>
      <c r="O278" s="33">
        <f t="shared" si="18"/>
        <v>0</v>
      </c>
      <c r="P278" s="102">
        <f t="shared" si="19"/>
        <v>0</v>
      </c>
      <c r="Q278" s="33">
        <f t="shared" si="19"/>
        <v>0</v>
      </c>
      <c r="R278" s="219"/>
      <c r="S278" s="219"/>
      <c r="T278" s="219"/>
      <c r="U278" s="219"/>
      <c r="V278" s="219"/>
      <c r="W278" s="219"/>
      <c r="X278" s="219">
        <v>0</v>
      </c>
      <c r="Y278" s="219"/>
      <c r="Z278" s="220">
        <v>0</v>
      </c>
      <c r="AA278" s="32"/>
    </row>
    <row r="279" spans="2:27" ht="23.25" hidden="1" x14ac:dyDescent="0.25">
      <c r="B279" s="28">
        <v>61</v>
      </c>
      <c r="C279" s="29" t="s">
        <v>74</v>
      </c>
      <c r="D279" s="30" t="s">
        <v>75</v>
      </c>
      <c r="E279" s="31" t="s">
        <v>147</v>
      </c>
      <c r="F279" s="30" t="s">
        <v>92</v>
      </c>
      <c r="G279" s="32" t="s">
        <v>142</v>
      </c>
      <c r="H279" s="35">
        <v>179176</v>
      </c>
      <c r="I279" s="35">
        <v>184968</v>
      </c>
      <c r="J279" s="32">
        <v>2025</v>
      </c>
      <c r="K279" s="33" t="s">
        <v>190</v>
      </c>
      <c r="L279" s="34">
        <f>Mensualización!BL73</f>
        <v>0</v>
      </c>
      <c r="M279" s="80">
        <f t="shared" ref="M279:M342" si="21">+L279*I279</f>
        <v>0</v>
      </c>
      <c r="N279" s="34">
        <f t="shared" si="20"/>
        <v>0</v>
      </c>
      <c r="O279" s="33">
        <f t="shared" ref="O279:O342" si="22">IFERROR(+N279*I279,"")</f>
        <v>0</v>
      </c>
      <c r="P279" s="102">
        <f t="shared" si="19"/>
        <v>0</v>
      </c>
      <c r="Q279" s="33">
        <f t="shared" si="19"/>
        <v>0</v>
      </c>
      <c r="R279" s="219"/>
      <c r="S279" s="219"/>
      <c r="T279" s="219"/>
      <c r="U279" s="219"/>
      <c r="V279" s="219"/>
      <c r="W279" s="219"/>
      <c r="X279" s="219">
        <v>0</v>
      </c>
      <c r="Y279" s="219"/>
      <c r="Z279" s="220">
        <v>0</v>
      </c>
      <c r="AA279" s="32"/>
    </row>
    <row r="280" spans="2:27" ht="23.25" hidden="1" x14ac:dyDescent="0.25">
      <c r="B280" s="28">
        <v>62</v>
      </c>
      <c r="C280" s="29" t="s">
        <v>74</v>
      </c>
      <c r="D280" s="30" t="s">
        <v>75</v>
      </c>
      <c r="E280" s="31" t="s">
        <v>148</v>
      </c>
      <c r="F280" s="30" t="s">
        <v>92</v>
      </c>
      <c r="G280" s="32" t="s">
        <v>142</v>
      </c>
      <c r="H280" s="35">
        <v>159735</v>
      </c>
      <c r="I280" s="35">
        <v>164895</v>
      </c>
      <c r="J280" s="32">
        <v>2025</v>
      </c>
      <c r="K280" s="33" t="s">
        <v>190</v>
      </c>
      <c r="L280" s="34">
        <f>Mensualización!BL74</f>
        <v>0</v>
      </c>
      <c r="M280" s="80">
        <f t="shared" si="21"/>
        <v>0</v>
      </c>
      <c r="N280" s="34">
        <f t="shared" si="20"/>
        <v>0</v>
      </c>
      <c r="O280" s="33">
        <f t="shared" si="22"/>
        <v>0</v>
      </c>
      <c r="P280" s="102">
        <f t="shared" si="19"/>
        <v>0</v>
      </c>
      <c r="Q280" s="33">
        <f t="shared" si="19"/>
        <v>0</v>
      </c>
      <c r="R280" s="219"/>
      <c r="S280" s="219"/>
      <c r="T280" s="219"/>
      <c r="U280" s="219"/>
      <c r="V280" s="219"/>
      <c r="W280" s="219"/>
      <c r="X280" s="219">
        <v>0</v>
      </c>
      <c r="Y280" s="219"/>
      <c r="Z280" s="220">
        <v>0</v>
      </c>
      <c r="AA280" s="32"/>
    </row>
    <row r="281" spans="2:27" ht="23.25" hidden="1" x14ac:dyDescent="0.25">
      <c r="B281" s="28">
        <v>63</v>
      </c>
      <c r="C281" s="29" t="s">
        <v>74</v>
      </c>
      <c r="D281" s="30" t="s">
        <v>75</v>
      </c>
      <c r="E281" s="31" t="s">
        <v>149</v>
      </c>
      <c r="F281" s="30" t="s">
        <v>92</v>
      </c>
      <c r="G281" s="32" t="s">
        <v>142</v>
      </c>
      <c r="H281" s="35">
        <v>90988</v>
      </c>
      <c r="I281" s="35">
        <v>93925</v>
      </c>
      <c r="J281" s="32">
        <v>2025</v>
      </c>
      <c r="K281" s="33" t="s">
        <v>190</v>
      </c>
      <c r="L281" s="34">
        <f>Mensualización!BL75</f>
        <v>0</v>
      </c>
      <c r="M281" s="80">
        <f t="shared" si="21"/>
        <v>0</v>
      </c>
      <c r="N281" s="34">
        <f t="shared" si="20"/>
        <v>0</v>
      </c>
      <c r="O281" s="33">
        <f t="shared" si="22"/>
        <v>0</v>
      </c>
      <c r="P281" s="102">
        <f t="shared" si="19"/>
        <v>0</v>
      </c>
      <c r="Q281" s="33">
        <f t="shared" si="19"/>
        <v>0</v>
      </c>
      <c r="R281" s="219"/>
      <c r="S281" s="219"/>
      <c r="T281" s="219"/>
      <c r="U281" s="219"/>
      <c r="V281" s="219"/>
      <c r="W281" s="219"/>
      <c r="X281" s="219">
        <v>0</v>
      </c>
      <c r="Y281" s="219"/>
      <c r="Z281" s="220">
        <v>0</v>
      </c>
      <c r="AA281" s="32"/>
    </row>
    <row r="282" spans="2:27" ht="23.25" hidden="1" x14ac:dyDescent="0.25">
      <c r="B282" s="28">
        <v>64</v>
      </c>
      <c r="C282" s="29" t="s">
        <v>74</v>
      </c>
      <c r="D282" s="30" t="s">
        <v>75</v>
      </c>
      <c r="E282" s="31" t="s">
        <v>150</v>
      </c>
      <c r="F282" s="30" t="s">
        <v>92</v>
      </c>
      <c r="G282" s="32" t="s">
        <v>142</v>
      </c>
      <c r="H282" s="35">
        <v>109185</v>
      </c>
      <c r="I282" s="35">
        <v>112710</v>
      </c>
      <c r="J282" s="32">
        <v>2025</v>
      </c>
      <c r="K282" s="33" t="s">
        <v>190</v>
      </c>
      <c r="L282" s="34">
        <f>Mensualización!BL76</f>
        <v>0</v>
      </c>
      <c r="M282" s="80">
        <f t="shared" si="21"/>
        <v>0</v>
      </c>
      <c r="N282" s="34">
        <f t="shared" si="20"/>
        <v>0</v>
      </c>
      <c r="O282" s="33">
        <f t="shared" si="22"/>
        <v>0</v>
      </c>
      <c r="P282" s="102">
        <f t="shared" si="19"/>
        <v>0</v>
      </c>
      <c r="Q282" s="33">
        <f t="shared" si="19"/>
        <v>0</v>
      </c>
      <c r="R282" s="219"/>
      <c r="S282" s="219"/>
      <c r="T282" s="219"/>
      <c r="U282" s="219"/>
      <c r="V282" s="219"/>
      <c r="W282" s="219"/>
      <c r="X282" s="219">
        <v>0</v>
      </c>
      <c r="Y282" s="219"/>
      <c r="Z282" s="220">
        <v>0</v>
      </c>
      <c r="AA282" s="32"/>
    </row>
    <row r="283" spans="2:27" ht="23.25" hidden="1" x14ac:dyDescent="0.25">
      <c r="B283" s="28">
        <v>65</v>
      </c>
      <c r="C283" s="29" t="s">
        <v>74</v>
      </c>
      <c r="D283" s="30" t="s">
        <v>75</v>
      </c>
      <c r="E283" s="31" t="s">
        <v>151</v>
      </c>
      <c r="F283" s="30" t="s">
        <v>92</v>
      </c>
      <c r="G283" s="32" t="s">
        <v>142</v>
      </c>
      <c r="H283" s="35">
        <v>90988</v>
      </c>
      <c r="I283" s="35">
        <v>93925</v>
      </c>
      <c r="J283" s="32">
        <v>2025</v>
      </c>
      <c r="K283" s="33" t="s">
        <v>190</v>
      </c>
      <c r="L283" s="34">
        <f>Mensualización!BL77</f>
        <v>0</v>
      </c>
      <c r="M283" s="80">
        <f t="shared" si="21"/>
        <v>0</v>
      </c>
      <c r="N283" s="34">
        <f t="shared" si="20"/>
        <v>0</v>
      </c>
      <c r="O283" s="33">
        <f t="shared" si="22"/>
        <v>0</v>
      </c>
      <c r="P283" s="102">
        <f t="shared" si="19"/>
        <v>0</v>
      </c>
      <c r="Q283" s="33">
        <f t="shared" si="19"/>
        <v>0</v>
      </c>
      <c r="R283" s="219"/>
      <c r="S283" s="219"/>
      <c r="T283" s="219"/>
      <c r="U283" s="219"/>
      <c r="V283" s="219"/>
      <c r="W283" s="219"/>
      <c r="X283" s="219">
        <v>0</v>
      </c>
      <c r="Y283" s="219"/>
      <c r="Z283" s="220">
        <v>0</v>
      </c>
      <c r="AA283" s="32"/>
    </row>
    <row r="284" spans="2:27" ht="25.5" hidden="1" x14ac:dyDescent="0.25">
      <c r="B284" s="28">
        <v>66</v>
      </c>
      <c r="C284" s="29" t="s">
        <v>74</v>
      </c>
      <c r="D284" s="30" t="s">
        <v>75</v>
      </c>
      <c r="E284" s="31" t="s">
        <v>152</v>
      </c>
      <c r="F284" s="30" t="s">
        <v>77</v>
      </c>
      <c r="G284" s="32" t="s">
        <v>142</v>
      </c>
      <c r="H284" s="35">
        <v>537528</v>
      </c>
      <c r="I284" s="35">
        <v>554904</v>
      </c>
      <c r="J284" s="32">
        <v>2025</v>
      </c>
      <c r="K284" s="33" t="s">
        <v>190</v>
      </c>
      <c r="L284" s="34">
        <f>Mensualización!BL78</f>
        <v>0</v>
      </c>
      <c r="M284" s="80">
        <f t="shared" si="21"/>
        <v>0</v>
      </c>
      <c r="N284" s="34">
        <f t="shared" si="20"/>
        <v>0</v>
      </c>
      <c r="O284" s="33">
        <f t="shared" si="22"/>
        <v>0</v>
      </c>
      <c r="P284" s="102">
        <f t="shared" si="19"/>
        <v>0</v>
      </c>
      <c r="Q284" s="33">
        <f t="shared" si="19"/>
        <v>0</v>
      </c>
      <c r="R284" s="219"/>
      <c r="S284" s="219"/>
      <c r="T284" s="219"/>
      <c r="U284" s="219"/>
      <c r="V284" s="219"/>
      <c r="W284" s="219"/>
      <c r="X284" s="219">
        <v>0</v>
      </c>
      <c r="Y284" s="219"/>
      <c r="Z284" s="220">
        <v>0</v>
      </c>
      <c r="AA284" s="32"/>
    </row>
    <row r="285" spans="2:27" ht="25.5" hidden="1" x14ac:dyDescent="0.25">
      <c r="B285" s="28">
        <v>67</v>
      </c>
      <c r="C285" s="29" t="s">
        <v>74</v>
      </c>
      <c r="D285" s="30" t="s">
        <v>75</v>
      </c>
      <c r="E285" s="31" t="s">
        <v>153</v>
      </c>
      <c r="F285" s="30" t="s">
        <v>77</v>
      </c>
      <c r="G285" s="32" t="s">
        <v>142</v>
      </c>
      <c r="H285" s="35">
        <v>1533456</v>
      </c>
      <c r="I285" s="35">
        <v>1582992</v>
      </c>
      <c r="J285" s="32">
        <v>2025</v>
      </c>
      <c r="K285" s="33" t="s">
        <v>190</v>
      </c>
      <c r="L285" s="34">
        <f>Mensualización!BL79</f>
        <v>0</v>
      </c>
      <c r="M285" s="80">
        <f t="shared" si="21"/>
        <v>0</v>
      </c>
      <c r="N285" s="34">
        <f t="shared" si="20"/>
        <v>0</v>
      </c>
      <c r="O285" s="33">
        <f t="shared" si="22"/>
        <v>0</v>
      </c>
      <c r="P285" s="102">
        <f t="shared" si="19"/>
        <v>0</v>
      </c>
      <c r="Q285" s="33">
        <f t="shared" si="19"/>
        <v>0</v>
      </c>
      <c r="R285" s="219"/>
      <c r="S285" s="219"/>
      <c r="T285" s="219"/>
      <c r="U285" s="219"/>
      <c r="V285" s="219"/>
      <c r="W285" s="219"/>
      <c r="X285" s="219">
        <v>0</v>
      </c>
      <c r="Y285" s="219"/>
      <c r="Z285" s="220">
        <v>0</v>
      </c>
      <c r="AA285" s="32"/>
    </row>
    <row r="286" spans="2:27" ht="25.5" hidden="1" x14ac:dyDescent="0.25">
      <c r="B286" s="28">
        <v>68</v>
      </c>
      <c r="C286" s="29" t="s">
        <v>74</v>
      </c>
      <c r="D286" s="30" t="s">
        <v>75</v>
      </c>
      <c r="E286" s="31" t="s">
        <v>154</v>
      </c>
      <c r="F286" s="30" t="s">
        <v>77</v>
      </c>
      <c r="G286" s="32" t="s">
        <v>142</v>
      </c>
      <c r="H286" s="35">
        <v>873480</v>
      </c>
      <c r="I286" s="35">
        <v>901680</v>
      </c>
      <c r="J286" s="32">
        <v>2025</v>
      </c>
      <c r="K286" s="33" t="s">
        <v>190</v>
      </c>
      <c r="L286" s="34">
        <f>Mensualización!BL80</f>
        <v>0</v>
      </c>
      <c r="M286" s="80">
        <f t="shared" si="21"/>
        <v>0</v>
      </c>
      <c r="N286" s="34">
        <f t="shared" si="20"/>
        <v>0</v>
      </c>
      <c r="O286" s="33">
        <f t="shared" si="22"/>
        <v>0</v>
      </c>
      <c r="P286" s="102">
        <f t="shared" si="19"/>
        <v>0</v>
      </c>
      <c r="Q286" s="33">
        <f t="shared" si="19"/>
        <v>0</v>
      </c>
      <c r="R286" s="219"/>
      <c r="S286" s="219"/>
      <c r="T286" s="219"/>
      <c r="U286" s="219"/>
      <c r="V286" s="219"/>
      <c r="W286" s="219"/>
      <c r="X286" s="219">
        <v>0</v>
      </c>
      <c r="Y286" s="219"/>
      <c r="Z286" s="220">
        <v>0</v>
      </c>
      <c r="AA286" s="32"/>
    </row>
    <row r="287" spans="2:27" ht="25.5" hidden="1" x14ac:dyDescent="0.25">
      <c r="B287" s="28">
        <v>69</v>
      </c>
      <c r="C287" s="29" t="s">
        <v>74</v>
      </c>
      <c r="D287" s="30" t="s">
        <v>75</v>
      </c>
      <c r="E287" s="31" t="s">
        <v>155</v>
      </c>
      <c r="F287" s="30" t="s">
        <v>77</v>
      </c>
      <c r="G287" s="32" t="s">
        <v>78</v>
      </c>
      <c r="H287" s="35">
        <v>7726896</v>
      </c>
      <c r="I287" s="35">
        <v>7976400</v>
      </c>
      <c r="J287" s="32">
        <v>2025</v>
      </c>
      <c r="K287" s="33" t="s">
        <v>190</v>
      </c>
      <c r="L287" s="34">
        <f>Mensualización!BL81</f>
        <v>0</v>
      </c>
      <c r="M287" s="80">
        <f t="shared" si="21"/>
        <v>0</v>
      </c>
      <c r="N287" s="34">
        <f t="shared" si="20"/>
        <v>0</v>
      </c>
      <c r="O287" s="33">
        <f t="shared" si="22"/>
        <v>0</v>
      </c>
      <c r="P287" s="102">
        <f t="shared" si="19"/>
        <v>0</v>
      </c>
      <c r="Q287" s="33">
        <f t="shared" si="19"/>
        <v>0</v>
      </c>
      <c r="R287" s="219"/>
      <c r="S287" s="219"/>
      <c r="T287" s="219"/>
      <c r="U287" s="219"/>
      <c r="V287" s="219"/>
      <c r="W287" s="219"/>
      <c r="X287" s="219">
        <v>0</v>
      </c>
      <c r="Y287" s="219"/>
      <c r="Z287" s="220">
        <v>0</v>
      </c>
      <c r="AA287" s="32"/>
    </row>
    <row r="288" spans="2:27" ht="25.5" hidden="1" x14ac:dyDescent="0.25">
      <c r="B288" s="28">
        <v>1</v>
      </c>
      <c r="C288" s="29" t="s">
        <v>74</v>
      </c>
      <c r="D288" s="30" t="s">
        <v>75</v>
      </c>
      <c r="E288" s="31" t="s">
        <v>76</v>
      </c>
      <c r="F288" s="30" t="s">
        <v>77</v>
      </c>
      <c r="G288" s="32" t="s">
        <v>78</v>
      </c>
      <c r="H288" s="35">
        <v>4658560</v>
      </c>
      <c r="I288" s="35">
        <v>4809120</v>
      </c>
      <c r="J288" s="32">
        <v>2025</v>
      </c>
      <c r="K288" s="33" t="s">
        <v>191</v>
      </c>
      <c r="L288" s="34">
        <f>Mensualización!BM13</f>
        <v>4</v>
      </c>
      <c r="M288" s="80">
        <f t="shared" si="21"/>
        <v>19236480</v>
      </c>
      <c r="N288" s="34">
        <f t="shared" si="20"/>
        <v>2.77567414</v>
      </c>
      <c r="O288" s="33">
        <f t="shared" si="22"/>
        <v>13348550.020156801</v>
      </c>
      <c r="P288" s="102">
        <f t="shared" si="19"/>
        <v>1.22432586</v>
      </c>
      <c r="Q288" s="33">
        <f t="shared" si="19"/>
        <v>5887929.9798431993</v>
      </c>
      <c r="R288" s="219"/>
      <c r="S288" s="219"/>
      <c r="T288" s="219"/>
      <c r="U288" s="219"/>
      <c r="V288" s="219"/>
      <c r="W288" s="219"/>
      <c r="X288" s="219">
        <v>2.77567414</v>
      </c>
      <c r="Y288" s="219"/>
      <c r="Z288" s="220">
        <v>2.77567414</v>
      </c>
      <c r="AA288" s="32"/>
    </row>
    <row r="289" spans="2:27" ht="23.25" hidden="1" x14ac:dyDescent="0.25">
      <c r="B289" s="28">
        <v>2</v>
      </c>
      <c r="C289" s="29" t="s">
        <v>74</v>
      </c>
      <c r="D289" s="30" t="s">
        <v>75</v>
      </c>
      <c r="E289" s="31" t="s">
        <v>79</v>
      </c>
      <c r="F289" s="30" t="s">
        <v>80</v>
      </c>
      <c r="G289" s="32" t="s">
        <v>78</v>
      </c>
      <c r="H289" s="35">
        <v>35836</v>
      </c>
      <c r="I289" s="35">
        <v>36994</v>
      </c>
      <c r="J289" s="32">
        <v>2025</v>
      </c>
      <c r="K289" s="33" t="s">
        <v>191</v>
      </c>
      <c r="L289" s="34">
        <f>Mensualización!BM14</f>
        <v>9360</v>
      </c>
      <c r="M289" s="80">
        <f t="shared" si="21"/>
        <v>346263840</v>
      </c>
      <c r="N289" s="34">
        <f t="shared" si="20"/>
        <v>8662</v>
      </c>
      <c r="O289" s="33">
        <f t="shared" si="22"/>
        <v>320442028</v>
      </c>
      <c r="P289" s="102">
        <f t="shared" si="19"/>
        <v>698</v>
      </c>
      <c r="Q289" s="33">
        <f t="shared" si="19"/>
        <v>25821812</v>
      </c>
      <c r="R289" s="219">
        <v>751</v>
      </c>
      <c r="S289" s="219">
        <v>4268</v>
      </c>
      <c r="T289" s="219">
        <v>366</v>
      </c>
      <c r="U289" s="219">
        <v>75</v>
      </c>
      <c r="V289" s="219">
        <v>90</v>
      </c>
      <c r="W289" s="219">
        <v>3112</v>
      </c>
      <c r="X289" s="219">
        <v>8662</v>
      </c>
      <c r="Y289" s="219"/>
      <c r="Z289" s="220">
        <v>8662</v>
      </c>
      <c r="AA289" s="32"/>
    </row>
    <row r="290" spans="2:27" ht="23.25" hidden="1" x14ac:dyDescent="0.25">
      <c r="B290" s="28">
        <v>3</v>
      </c>
      <c r="C290" s="29" t="s">
        <v>74</v>
      </c>
      <c r="D290" s="30" t="s">
        <v>75</v>
      </c>
      <c r="E290" s="31" t="s">
        <v>81</v>
      </c>
      <c r="F290" s="30" t="s">
        <v>80</v>
      </c>
      <c r="G290" s="32" t="s">
        <v>78</v>
      </c>
      <c r="H290" s="35">
        <v>44795</v>
      </c>
      <c r="I290" s="35">
        <v>46242</v>
      </c>
      <c r="J290" s="32">
        <v>2025</v>
      </c>
      <c r="K290" s="33" t="s">
        <v>191</v>
      </c>
      <c r="L290" s="34">
        <f>Mensualización!BM15</f>
        <v>64</v>
      </c>
      <c r="M290" s="80">
        <f t="shared" si="21"/>
        <v>2959488</v>
      </c>
      <c r="N290" s="34">
        <f t="shared" si="20"/>
        <v>0</v>
      </c>
      <c r="O290" s="33">
        <f t="shared" si="22"/>
        <v>0</v>
      </c>
      <c r="P290" s="102">
        <f t="shared" si="19"/>
        <v>64</v>
      </c>
      <c r="Q290" s="33">
        <f t="shared" si="19"/>
        <v>2959488</v>
      </c>
      <c r="R290" s="219">
        <v>0</v>
      </c>
      <c r="S290" s="219">
        <v>0</v>
      </c>
      <c r="T290" s="219">
        <v>0</v>
      </c>
      <c r="U290" s="219">
        <v>0</v>
      </c>
      <c r="V290" s="219">
        <v>0</v>
      </c>
      <c r="W290" s="219">
        <v>0</v>
      </c>
      <c r="X290" s="219">
        <v>0</v>
      </c>
      <c r="Y290" s="219"/>
      <c r="Z290" s="220">
        <v>0</v>
      </c>
      <c r="AA290" s="32"/>
    </row>
    <row r="291" spans="2:27" ht="23.25" hidden="1" x14ac:dyDescent="0.25">
      <c r="B291" s="28">
        <v>4</v>
      </c>
      <c r="C291" s="29" t="s">
        <v>74</v>
      </c>
      <c r="D291" s="30" t="s">
        <v>75</v>
      </c>
      <c r="E291" s="31" t="s">
        <v>82</v>
      </c>
      <c r="F291" s="30" t="s">
        <v>83</v>
      </c>
      <c r="G291" s="32" t="s">
        <v>78</v>
      </c>
      <c r="H291" s="35">
        <v>58232</v>
      </c>
      <c r="I291" s="35">
        <v>60112</v>
      </c>
      <c r="J291" s="32">
        <v>2025</v>
      </c>
      <c r="K291" s="33" t="s">
        <v>191</v>
      </c>
      <c r="L291" s="34">
        <f>Mensualización!BM16</f>
        <v>1226</v>
      </c>
      <c r="M291" s="80">
        <f t="shared" si="21"/>
        <v>73697312</v>
      </c>
      <c r="N291" s="34">
        <f t="shared" si="20"/>
        <v>837</v>
      </c>
      <c r="O291" s="33">
        <f t="shared" si="22"/>
        <v>50313744</v>
      </c>
      <c r="P291" s="102">
        <f t="shared" si="19"/>
        <v>389</v>
      </c>
      <c r="Q291" s="33">
        <f t="shared" si="19"/>
        <v>23383568</v>
      </c>
      <c r="R291" s="219">
        <v>105</v>
      </c>
      <c r="S291" s="219">
        <v>257</v>
      </c>
      <c r="T291" s="219">
        <v>103</v>
      </c>
      <c r="U291" s="219">
        <v>15</v>
      </c>
      <c r="V291" s="219">
        <v>20</v>
      </c>
      <c r="W291" s="219">
        <v>337</v>
      </c>
      <c r="X291" s="219">
        <v>837</v>
      </c>
      <c r="Y291" s="219"/>
      <c r="Z291" s="220">
        <v>837</v>
      </c>
      <c r="AA291" s="32"/>
    </row>
    <row r="292" spans="2:27" ht="23.25" hidden="1" x14ac:dyDescent="0.25">
      <c r="B292" s="28">
        <v>5</v>
      </c>
      <c r="C292" s="29" t="s">
        <v>74</v>
      </c>
      <c r="D292" s="30" t="s">
        <v>75</v>
      </c>
      <c r="E292" s="31" t="s">
        <v>84</v>
      </c>
      <c r="F292" s="30" t="s">
        <v>83</v>
      </c>
      <c r="G292" s="32" t="s">
        <v>78</v>
      </c>
      <c r="H292" s="35">
        <v>58232</v>
      </c>
      <c r="I292" s="35">
        <v>60112</v>
      </c>
      <c r="J292" s="32">
        <v>2025</v>
      </c>
      <c r="K292" s="33" t="s">
        <v>191</v>
      </c>
      <c r="L292" s="34">
        <f>Mensualización!BM17</f>
        <v>1368</v>
      </c>
      <c r="M292" s="80">
        <f t="shared" si="21"/>
        <v>82233216</v>
      </c>
      <c r="N292" s="34">
        <f t="shared" si="20"/>
        <v>1303</v>
      </c>
      <c r="O292" s="33">
        <f t="shared" si="22"/>
        <v>78325936</v>
      </c>
      <c r="P292" s="102">
        <f t="shared" si="19"/>
        <v>65</v>
      </c>
      <c r="Q292" s="33">
        <f t="shared" si="19"/>
        <v>3907280</v>
      </c>
      <c r="R292" s="219">
        <v>48</v>
      </c>
      <c r="S292" s="219">
        <v>739</v>
      </c>
      <c r="T292" s="219">
        <v>21</v>
      </c>
      <c r="U292" s="219">
        <v>8</v>
      </c>
      <c r="V292" s="219">
        <v>15</v>
      </c>
      <c r="W292" s="219">
        <v>472</v>
      </c>
      <c r="X292" s="219">
        <v>1303</v>
      </c>
      <c r="Y292" s="219"/>
      <c r="Z292" s="220">
        <v>1303</v>
      </c>
      <c r="AA292" s="32"/>
    </row>
    <row r="293" spans="2:27" ht="23.25" hidden="1" x14ac:dyDescent="0.25">
      <c r="B293" s="28">
        <v>6</v>
      </c>
      <c r="C293" s="29" t="s">
        <v>74</v>
      </c>
      <c r="D293" s="30" t="s">
        <v>75</v>
      </c>
      <c r="E293" s="31" t="s">
        <v>85</v>
      </c>
      <c r="F293" s="30" t="s">
        <v>83</v>
      </c>
      <c r="G293" s="32" t="s">
        <v>78</v>
      </c>
      <c r="H293" s="35">
        <v>95185</v>
      </c>
      <c r="I293" s="35">
        <v>98260</v>
      </c>
      <c r="J293" s="32">
        <v>2025</v>
      </c>
      <c r="K293" s="33" t="s">
        <v>191</v>
      </c>
      <c r="L293" s="34">
        <f>Mensualización!BM18</f>
        <v>185</v>
      </c>
      <c r="M293" s="80">
        <f t="shared" si="21"/>
        <v>18178100</v>
      </c>
      <c r="N293" s="34">
        <f t="shared" si="20"/>
        <v>128</v>
      </c>
      <c r="O293" s="33">
        <f t="shared" si="22"/>
        <v>12577280</v>
      </c>
      <c r="P293" s="102">
        <f t="shared" si="19"/>
        <v>57</v>
      </c>
      <c r="Q293" s="33">
        <f t="shared" si="19"/>
        <v>5600820</v>
      </c>
      <c r="R293" s="219">
        <v>4</v>
      </c>
      <c r="S293" s="219">
        <v>70</v>
      </c>
      <c r="T293" s="219">
        <v>2</v>
      </c>
      <c r="U293" s="219">
        <v>5</v>
      </c>
      <c r="V293" s="219">
        <v>0</v>
      </c>
      <c r="W293" s="219">
        <v>47</v>
      </c>
      <c r="X293" s="219">
        <v>128</v>
      </c>
      <c r="Y293" s="219"/>
      <c r="Z293" s="220">
        <v>128</v>
      </c>
      <c r="AA293" s="32"/>
    </row>
    <row r="294" spans="2:27" ht="23.25" hidden="1" x14ac:dyDescent="0.25">
      <c r="B294" s="28">
        <v>7</v>
      </c>
      <c r="C294" s="29" t="s">
        <v>74</v>
      </c>
      <c r="D294" s="30" t="s">
        <v>75</v>
      </c>
      <c r="E294" s="31" t="s">
        <v>86</v>
      </c>
      <c r="F294" s="30" t="s">
        <v>83</v>
      </c>
      <c r="G294" s="32" t="s">
        <v>78</v>
      </c>
      <c r="H294" s="35">
        <v>58232</v>
      </c>
      <c r="I294" s="35">
        <v>60112</v>
      </c>
      <c r="J294" s="32">
        <v>2025</v>
      </c>
      <c r="K294" s="33" t="s">
        <v>191</v>
      </c>
      <c r="L294" s="34">
        <f>Mensualización!BM19</f>
        <v>127</v>
      </c>
      <c r="M294" s="80">
        <f t="shared" si="21"/>
        <v>7634224</v>
      </c>
      <c r="N294" s="34">
        <f t="shared" si="20"/>
        <v>97</v>
      </c>
      <c r="O294" s="33">
        <f t="shared" si="22"/>
        <v>5830864</v>
      </c>
      <c r="P294" s="102">
        <f t="shared" si="19"/>
        <v>30</v>
      </c>
      <c r="Q294" s="33">
        <f t="shared" si="19"/>
        <v>1803360</v>
      </c>
      <c r="R294" s="219">
        <v>8</v>
      </c>
      <c r="S294" s="219">
        <v>31</v>
      </c>
      <c r="T294" s="219">
        <v>11</v>
      </c>
      <c r="U294" s="219">
        <v>3</v>
      </c>
      <c r="V294" s="219">
        <v>0</v>
      </c>
      <c r="W294" s="219">
        <v>44</v>
      </c>
      <c r="X294" s="219">
        <v>97</v>
      </c>
      <c r="Y294" s="219"/>
      <c r="Z294" s="220">
        <v>97</v>
      </c>
      <c r="AA294" s="32"/>
    </row>
    <row r="295" spans="2:27" ht="25.5" hidden="1" x14ac:dyDescent="0.25">
      <c r="B295" s="28">
        <v>8</v>
      </c>
      <c r="C295" s="29" t="s">
        <v>74</v>
      </c>
      <c r="D295" s="30" t="s">
        <v>75</v>
      </c>
      <c r="E295" s="31" t="s">
        <v>87</v>
      </c>
      <c r="F295" s="30" t="s">
        <v>83</v>
      </c>
      <c r="G295" s="32" t="s">
        <v>78</v>
      </c>
      <c r="H295" s="35">
        <v>58232</v>
      </c>
      <c r="I295" s="35">
        <v>60112</v>
      </c>
      <c r="J295" s="32">
        <v>2025</v>
      </c>
      <c r="K295" s="33" t="s">
        <v>191</v>
      </c>
      <c r="L295" s="34">
        <f>Mensualización!BM20</f>
        <v>385</v>
      </c>
      <c r="M295" s="80">
        <f t="shared" si="21"/>
        <v>23143120</v>
      </c>
      <c r="N295" s="34">
        <f t="shared" si="20"/>
        <v>201</v>
      </c>
      <c r="O295" s="33">
        <f t="shared" si="22"/>
        <v>12082512</v>
      </c>
      <c r="P295" s="102">
        <f t="shared" si="19"/>
        <v>184</v>
      </c>
      <c r="Q295" s="33">
        <f t="shared" si="19"/>
        <v>11060608</v>
      </c>
      <c r="R295" s="219">
        <v>0</v>
      </c>
      <c r="S295" s="219">
        <v>104</v>
      </c>
      <c r="T295" s="219">
        <v>0</v>
      </c>
      <c r="U295" s="219">
        <v>0</v>
      </c>
      <c r="V295" s="219">
        <v>1</v>
      </c>
      <c r="W295" s="219">
        <v>96</v>
      </c>
      <c r="X295" s="219">
        <v>201</v>
      </c>
      <c r="Y295" s="219"/>
      <c r="Z295" s="220">
        <v>201</v>
      </c>
      <c r="AA295" s="32"/>
    </row>
    <row r="296" spans="2:27" ht="23.25" hidden="1" x14ac:dyDescent="0.25">
      <c r="B296" s="28">
        <v>9</v>
      </c>
      <c r="C296" s="29" t="s">
        <v>74</v>
      </c>
      <c r="D296" s="30" t="s">
        <v>75</v>
      </c>
      <c r="E296" s="31" t="s">
        <v>88</v>
      </c>
      <c r="F296" s="30" t="s">
        <v>83</v>
      </c>
      <c r="G296" s="32" t="s">
        <v>78</v>
      </c>
      <c r="H296" s="35">
        <v>22396</v>
      </c>
      <c r="I296" s="35">
        <v>23120</v>
      </c>
      <c r="J296" s="32">
        <v>2025</v>
      </c>
      <c r="K296" s="33" t="s">
        <v>191</v>
      </c>
      <c r="L296" s="34">
        <f>Mensualización!BM21</f>
        <v>231</v>
      </c>
      <c r="M296" s="80">
        <f t="shared" si="21"/>
        <v>5340720</v>
      </c>
      <c r="N296" s="34">
        <f t="shared" si="20"/>
        <v>50</v>
      </c>
      <c r="O296" s="33">
        <f t="shared" si="22"/>
        <v>1156000</v>
      </c>
      <c r="P296" s="102">
        <f t="shared" si="19"/>
        <v>181</v>
      </c>
      <c r="Q296" s="33">
        <f t="shared" si="19"/>
        <v>4184720</v>
      </c>
      <c r="R296" s="219">
        <v>0</v>
      </c>
      <c r="S296" s="219">
        <v>30</v>
      </c>
      <c r="T296" s="219">
        <v>0</v>
      </c>
      <c r="U296" s="219">
        <v>0</v>
      </c>
      <c r="V296" s="219">
        <v>0</v>
      </c>
      <c r="W296" s="219">
        <v>20</v>
      </c>
      <c r="X296" s="219">
        <v>50</v>
      </c>
      <c r="Y296" s="219"/>
      <c r="Z296" s="220">
        <v>50</v>
      </c>
      <c r="AA296" s="32"/>
    </row>
    <row r="297" spans="2:27" ht="23.25" hidden="1" x14ac:dyDescent="0.25">
      <c r="B297" s="28">
        <v>10</v>
      </c>
      <c r="C297" s="29" t="s">
        <v>74</v>
      </c>
      <c r="D297" s="30" t="s">
        <v>75</v>
      </c>
      <c r="E297" s="31" t="s">
        <v>89</v>
      </c>
      <c r="F297" s="30" t="s">
        <v>83</v>
      </c>
      <c r="G297" s="32" t="s">
        <v>78</v>
      </c>
      <c r="H297" s="35">
        <v>58232</v>
      </c>
      <c r="I297" s="35">
        <v>60112</v>
      </c>
      <c r="J297" s="32">
        <v>2025</v>
      </c>
      <c r="K297" s="33" t="s">
        <v>191</v>
      </c>
      <c r="L297" s="34">
        <f>Mensualización!BM22</f>
        <v>231</v>
      </c>
      <c r="M297" s="80">
        <f t="shared" si="21"/>
        <v>13885872</v>
      </c>
      <c r="N297" s="34">
        <f t="shared" si="20"/>
        <v>231</v>
      </c>
      <c r="O297" s="33">
        <f t="shared" si="22"/>
        <v>13885872</v>
      </c>
      <c r="P297" s="102">
        <f t="shared" si="19"/>
        <v>0</v>
      </c>
      <c r="Q297" s="33">
        <f t="shared" si="19"/>
        <v>0</v>
      </c>
      <c r="R297" s="219">
        <v>7</v>
      </c>
      <c r="S297" s="219">
        <v>134</v>
      </c>
      <c r="T297" s="219">
        <v>13</v>
      </c>
      <c r="U297" s="219">
        <v>4</v>
      </c>
      <c r="V297" s="219">
        <v>0</v>
      </c>
      <c r="W297" s="219">
        <v>73</v>
      </c>
      <c r="X297" s="219">
        <v>231</v>
      </c>
      <c r="Y297" s="219"/>
      <c r="Z297" s="220">
        <v>231</v>
      </c>
      <c r="AA297" s="32"/>
    </row>
    <row r="298" spans="2:27" ht="23.25" hidden="1" x14ac:dyDescent="0.25">
      <c r="B298" s="28">
        <v>11</v>
      </c>
      <c r="C298" s="29" t="s">
        <v>74</v>
      </c>
      <c r="D298" s="30" t="s">
        <v>75</v>
      </c>
      <c r="E298" s="31" t="s">
        <v>90</v>
      </c>
      <c r="F298" s="30" t="s">
        <v>83</v>
      </c>
      <c r="G298" s="32" t="s">
        <v>78</v>
      </c>
      <c r="H298" s="35">
        <v>35836</v>
      </c>
      <c r="I298" s="35">
        <v>36994</v>
      </c>
      <c r="J298" s="32">
        <v>2025</v>
      </c>
      <c r="K298" s="33" t="s">
        <v>191</v>
      </c>
      <c r="L298" s="34">
        <f>Mensualización!BM23</f>
        <v>308</v>
      </c>
      <c r="M298" s="80">
        <f t="shared" si="21"/>
        <v>11394152</v>
      </c>
      <c r="N298" s="34">
        <f t="shared" si="20"/>
        <v>225</v>
      </c>
      <c r="O298" s="33">
        <f t="shared" si="22"/>
        <v>8323650</v>
      </c>
      <c r="P298" s="102">
        <f t="shared" si="19"/>
        <v>83</v>
      </c>
      <c r="Q298" s="33">
        <f t="shared" si="19"/>
        <v>3070502</v>
      </c>
      <c r="R298" s="219">
        <v>0</v>
      </c>
      <c r="S298" s="219">
        <v>185</v>
      </c>
      <c r="T298" s="219">
        <v>1</v>
      </c>
      <c r="U298" s="219">
        <v>0</v>
      </c>
      <c r="V298" s="219">
        <v>0</v>
      </c>
      <c r="W298" s="219">
        <v>39</v>
      </c>
      <c r="X298" s="219">
        <v>225</v>
      </c>
      <c r="Y298" s="219"/>
      <c r="Z298" s="220">
        <v>225</v>
      </c>
      <c r="AA298" s="32"/>
    </row>
    <row r="299" spans="2:27" ht="23.25" hidden="1" x14ac:dyDescent="0.25">
      <c r="B299" s="28">
        <v>12</v>
      </c>
      <c r="C299" s="29" t="s">
        <v>74</v>
      </c>
      <c r="D299" s="30" t="s">
        <v>75</v>
      </c>
      <c r="E299" s="31" t="s">
        <v>91</v>
      </c>
      <c r="F299" s="30" t="s">
        <v>92</v>
      </c>
      <c r="G299" s="32" t="s">
        <v>78</v>
      </c>
      <c r="H299" s="35">
        <v>76673</v>
      </c>
      <c r="I299" s="35">
        <v>79149</v>
      </c>
      <c r="J299" s="32">
        <v>2025</v>
      </c>
      <c r="K299" s="33" t="s">
        <v>191</v>
      </c>
      <c r="L299" s="34">
        <f>Mensualización!BM24</f>
        <v>676</v>
      </c>
      <c r="M299" s="80">
        <f t="shared" si="21"/>
        <v>53504724</v>
      </c>
      <c r="N299" s="34">
        <f t="shared" si="20"/>
        <v>540</v>
      </c>
      <c r="O299" s="33">
        <f t="shared" si="22"/>
        <v>42740460</v>
      </c>
      <c r="P299" s="102">
        <f t="shared" si="19"/>
        <v>136</v>
      </c>
      <c r="Q299" s="33">
        <f t="shared" si="19"/>
        <v>10764264</v>
      </c>
      <c r="R299" s="219">
        <v>26</v>
      </c>
      <c r="S299" s="219">
        <v>314</v>
      </c>
      <c r="T299" s="219">
        <v>62</v>
      </c>
      <c r="U299" s="219">
        <v>8</v>
      </c>
      <c r="V299" s="219">
        <v>3</v>
      </c>
      <c r="W299" s="219">
        <v>127</v>
      </c>
      <c r="X299" s="219">
        <v>540</v>
      </c>
      <c r="Y299" s="219"/>
      <c r="Z299" s="220">
        <v>540</v>
      </c>
      <c r="AA299" s="32"/>
    </row>
    <row r="300" spans="2:27" ht="23.25" hidden="1" x14ac:dyDescent="0.25">
      <c r="B300" s="28">
        <v>13</v>
      </c>
      <c r="C300" s="29" t="s">
        <v>74</v>
      </c>
      <c r="D300" s="30" t="s">
        <v>75</v>
      </c>
      <c r="E300" s="31" t="s">
        <v>93</v>
      </c>
      <c r="F300" s="30" t="s">
        <v>92</v>
      </c>
      <c r="G300" s="32" t="s">
        <v>78</v>
      </c>
      <c r="H300" s="35">
        <v>102230</v>
      </c>
      <c r="I300" s="35">
        <v>105532</v>
      </c>
      <c r="J300" s="32">
        <v>2025</v>
      </c>
      <c r="K300" s="33" t="s">
        <v>191</v>
      </c>
      <c r="L300" s="34">
        <f>Mensualización!BM25</f>
        <v>79</v>
      </c>
      <c r="M300" s="80">
        <f t="shared" si="21"/>
        <v>8337028</v>
      </c>
      <c r="N300" s="34">
        <f t="shared" si="20"/>
        <v>0</v>
      </c>
      <c r="O300" s="33">
        <f t="shared" si="22"/>
        <v>0</v>
      </c>
      <c r="P300" s="102">
        <f t="shared" si="19"/>
        <v>79</v>
      </c>
      <c r="Q300" s="33">
        <f t="shared" si="19"/>
        <v>8337028</v>
      </c>
      <c r="R300" s="219">
        <v>0</v>
      </c>
      <c r="S300" s="219">
        <v>0</v>
      </c>
      <c r="T300" s="219">
        <v>0</v>
      </c>
      <c r="U300" s="219">
        <v>0</v>
      </c>
      <c r="V300" s="219">
        <v>0</v>
      </c>
      <c r="W300" s="219">
        <v>0</v>
      </c>
      <c r="X300" s="219">
        <v>0</v>
      </c>
      <c r="Y300" s="219"/>
      <c r="Z300" s="220">
        <v>0</v>
      </c>
      <c r="AA300" s="32"/>
    </row>
    <row r="301" spans="2:27" ht="23.25" hidden="1" x14ac:dyDescent="0.25">
      <c r="B301" s="28">
        <v>14</v>
      </c>
      <c r="C301" s="29" t="s">
        <v>74</v>
      </c>
      <c r="D301" s="30" t="s">
        <v>75</v>
      </c>
      <c r="E301" s="31" t="s">
        <v>94</v>
      </c>
      <c r="F301" s="30" t="s">
        <v>92</v>
      </c>
      <c r="G301" s="32" t="s">
        <v>78</v>
      </c>
      <c r="H301" s="35">
        <v>43674</v>
      </c>
      <c r="I301" s="35">
        <v>45084</v>
      </c>
      <c r="J301" s="32">
        <v>2025</v>
      </c>
      <c r="K301" s="33" t="s">
        <v>191</v>
      </c>
      <c r="L301" s="34">
        <f>Mensualización!BM26</f>
        <v>380</v>
      </c>
      <c r="M301" s="80">
        <f t="shared" si="21"/>
        <v>17131920</v>
      </c>
      <c r="N301" s="34">
        <f t="shared" si="20"/>
        <v>20</v>
      </c>
      <c r="O301" s="33">
        <f t="shared" si="22"/>
        <v>901680</v>
      </c>
      <c r="P301" s="102">
        <f t="shared" si="19"/>
        <v>360</v>
      </c>
      <c r="Q301" s="33">
        <f t="shared" si="19"/>
        <v>16230240</v>
      </c>
      <c r="R301" s="219">
        <v>5</v>
      </c>
      <c r="S301" s="219">
        <v>5</v>
      </c>
      <c r="T301" s="219">
        <v>2</v>
      </c>
      <c r="U301" s="219">
        <v>0</v>
      </c>
      <c r="V301" s="219">
        <v>0</v>
      </c>
      <c r="W301" s="219">
        <v>8</v>
      </c>
      <c r="X301" s="219">
        <v>20</v>
      </c>
      <c r="Y301" s="219"/>
      <c r="Z301" s="220">
        <v>20</v>
      </c>
      <c r="AA301" s="32"/>
    </row>
    <row r="302" spans="2:27" ht="23.25" hidden="1" x14ac:dyDescent="0.25">
      <c r="B302" s="28">
        <v>15</v>
      </c>
      <c r="C302" s="29" t="s">
        <v>74</v>
      </c>
      <c r="D302" s="30" t="s">
        <v>75</v>
      </c>
      <c r="E302" s="31" t="s">
        <v>95</v>
      </c>
      <c r="F302" s="30" t="s">
        <v>92</v>
      </c>
      <c r="G302" s="32" t="s">
        <v>78</v>
      </c>
      <c r="H302" s="35">
        <v>14558</v>
      </c>
      <c r="I302" s="35">
        <v>15028</v>
      </c>
      <c r="J302" s="32">
        <v>2025</v>
      </c>
      <c r="K302" s="33" t="s">
        <v>191</v>
      </c>
      <c r="L302" s="34">
        <f>Mensualización!BM27</f>
        <v>38</v>
      </c>
      <c r="M302" s="80">
        <f t="shared" si="21"/>
        <v>571064</v>
      </c>
      <c r="N302" s="34">
        <f t="shared" si="20"/>
        <v>0</v>
      </c>
      <c r="O302" s="33">
        <f t="shared" si="22"/>
        <v>0</v>
      </c>
      <c r="P302" s="102">
        <f t="shared" si="19"/>
        <v>38</v>
      </c>
      <c r="Q302" s="33">
        <f t="shared" si="19"/>
        <v>571064</v>
      </c>
      <c r="R302" s="219">
        <v>0</v>
      </c>
      <c r="S302" s="219">
        <v>0</v>
      </c>
      <c r="T302" s="219">
        <v>0</v>
      </c>
      <c r="U302" s="219">
        <v>0</v>
      </c>
      <c r="V302" s="219">
        <v>0</v>
      </c>
      <c r="W302" s="219">
        <v>0</v>
      </c>
      <c r="X302" s="219">
        <v>0</v>
      </c>
      <c r="Y302" s="219"/>
      <c r="Z302" s="220">
        <v>0</v>
      </c>
      <c r="AA302" s="32"/>
    </row>
    <row r="303" spans="2:27" ht="23.25" hidden="1" x14ac:dyDescent="0.25">
      <c r="B303" s="28">
        <v>16</v>
      </c>
      <c r="C303" s="29" t="s">
        <v>74</v>
      </c>
      <c r="D303" s="30" t="s">
        <v>75</v>
      </c>
      <c r="E303" s="31" t="s">
        <v>96</v>
      </c>
      <c r="F303" s="30" t="s">
        <v>92</v>
      </c>
      <c r="G303" s="32" t="s">
        <v>78</v>
      </c>
      <c r="H303" s="35">
        <v>58232</v>
      </c>
      <c r="I303" s="35">
        <v>60112</v>
      </c>
      <c r="J303" s="32">
        <v>2025</v>
      </c>
      <c r="K303" s="33" t="s">
        <v>191</v>
      </c>
      <c r="L303" s="34">
        <f>Mensualización!BM28</f>
        <v>95</v>
      </c>
      <c r="M303" s="80">
        <f t="shared" si="21"/>
        <v>5710640</v>
      </c>
      <c r="N303" s="34">
        <f t="shared" si="20"/>
        <v>26</v>
      </c>
      <c r="O303" s="33">
        <f t="shared" si="22"/>
        <v>1562912</v>
      </c>
      <c r="P303" s="102">
        <f t="shared" si="19"/>
        <v>69</v>
      </c>
      <c r="Q303" s="33">
        <f t="shared" si="19"/>
        <v>4147728</v>
      </c>
      <c r="R303" s="219">
        <v>7</v>
      </c>
      <c r="S303" s="219">
        <v>8</v>
      </c>
      <c r="T303" s="219">
        <v>0</v>
      </c>
      <c r="U303" s="219">
        <v>0</v>
      </c>
      <c r="V303" s="219">
        <v>0</v>
      </c>
      <c r="W303" s="219">
        <v>11</v>
      </c>
      <c r="X303" s="219">
        <v>26</v>
      </c>
      <c r="Y303" s="219"/>
      <c r="Z303" s="220">
        <v>26</v>
      </c>
      <c r="AA303" s="32"/>
    </row>
    <row r="304" spans="2:27" ht="23.25" hidden="1" x14ac:dyDescent="0.25">
      <c r="B304" s="28">
        <v>17</v>
      </c>
      <c r="C304" s="29" t="s">
        <v>74</v>
      </c>
      <c r="D304" s="30" t="s">
        <v>75</v>
      </c>
      <c r="E304" s="31" t="s">
        <v>97</v>
      </c>
      <c r="F304" s="30" t="s">
        <v>92</v>
      </c>
      <c r="G304" s="32" t="s">
        <v>78</v>
      </c>
      <c r="H304" s="35">
        <v>43674</v>
      </c>
      <c r="I304" s="35">
        <v>45084</v>
      </c>
      <c r="J304" s="32">
        <v>2025</v>
      </c>
      <c r="K304" s="33" t="s">
        <v>191</v>
      </c>
      <c r="L304" s="34">
        <f>Mensualización!BM29</f>
        <v>32</v>
      </c>
      <c r="M304" s="80">
        <f t="shared" si="21"/>
        <v>1442688</v>
      </c>
      <c r="N304" s="34">
        <f t="shared" si="20"/>
        <v>0</v>
      </c>
      <c r="O304" s="33">
        <f t="shared" si="22"/>
        <v>0</v>
      </c>
      <c r="P304" s="102">
        <f t="shared" si="19"/>
        <v>32</v>
      </c>
      <c r="Q304" s="33">
        <f t="shared" si="19"/>
        <v>1442688</v>
      </c>
      <c r="R304" s="219">
        <v>0</v>
      </c>
      <c r="S304" s="219">
        <v>0</v>
      </c>
      <c r="T304" s="219">
        <v>0</v>
      </c>
      <c r="U304" s="219">
        <v>0</v>
      </c>
      <c r="V304" s="219">
        <v>0</v>
      </c>
      <c r="W304" s="219">
        <v>0</v>
      </c>
      <c r="X304" s="219">
        <v>0</v>
      </c>
      <c r="Y304" s="219"/>
      <c r="Z304" s="220">
        <v>0</v>
      </c>
      <c r="AA304" s="32"/>
    </row>
    <row r="305" spans="2:27" ht="23.25" hidden="1" x14ac:dyDescent="0.25">
      <c r="B305" s="28">
        <v>18</v>
      </c>
      <c r="C305" s="29" t="s">
        <v>74</v>
      </c>
      <c r="D305" s="30" t="s">
        <v>75</v>
      </c>
      <c r="E305" s="31" t="s">
        <v>98</v>
      </c>
      <c r="F305" s="30" t="s">
        <v>92</v>
      </c>
      <c r="G305" s="32" t="s">
        <v>78</v>
      </c>
      <c r="H305" s="35">
        <v>143344</v>
      </c>
      <c r="I305" s="35">
        <v>147976</v>
      </c>
      <c r="J305" s="32">
        <v>2025</v>
      </c>
      <c r="K305" s="33" t="s">
        <v>191</v>
      </c>
      <c r="L305" s="34">
        <f>Mensualización!BM30</f>
        <v>140</v>
      </c>
      <c r="M305" s="80">
        <f t="shared" si="21"/>
        <v>20716640</v>
      </c>
      <c r="N305" s="34">
        <f t="shared" si="20"/>
        <v>79</v>
      </c>
      <c r="O305" s="33">
        <f t="shared" si="22"/>
        <v>11690104</v>
      </c>
      <c r="P305" s="102">
        <f t="shared" si="19"/>
        <v>61</v>
      </c>
      <c r="Q305" s="33">
        <f t="shared" si="19"/>
        <v>9026536</v>
      </c>
      <c r="R305" s="219">
        <v>10</v>
      </c>
      <c r="S305" s="219">
        <v>42</v>
      </c>
      <c r="T305" s="219">
        <v>0</v>
      </c>
      <c r="U305" s="219">
        <v>0</v>
      </c>
      <c r="V305" s="219">
        <v>0</v>
      </c>
      <c r="W305" s="219">
        <v>27</v>
      </c>
      <c r="X305" s="219">
        <v>79</v>
      </c>
      <c r="Y305" s="219"/>
      <c r="Z305" s="220">
        <v>79</v>
      </c>
      <c r="AA305" s="32"/>
    </row>
    <row r="306" spans="2:27" ht="25.5" hidden="1" x14ac:dyDescent="0.25">
      <c r="B306" s="28">
        <v>19</v>
      </c>
      <c r="C306" s="29" t="s">
        <v>74</v>
      </c>
      <c r="D306" s="30" t="s">
        <v>75</v>
      </c>
      <c r="E306" s="31" t="s">
        <v>99</v>
      </c>
      <c r="F306" s="30" t="s">
        <v>77</v>
      </c>
      <c r="G306" s="32" t="s">
        <v>78</v>
      </c>
      <c r="H306" s="35">
        <v>2866880</v>
      </c>
      <c r="I306" s="35">
        <v>2959520</v>
      </c>
      <c r="J306" s="32">
        <v>2025</v>
      </c>
      <c r="K306" s="33" t="s">
        <v>191</v>
      </c>
      <c r="L306" s="34">
        <f>Mensualización!BM31</f>
        <v>2</v>
      </c>
      <c r="M306" s="80">
        <f t="shared" si="21"/>
        <v>5919040</v>
      </c>
      <c r="N306" s="34">
        <f t="shared" si="20"/>
        <v>1.93739525</v>
      </c>
      <c r="O306" s="33">
        <f t="shared" si="22"/>
        <v>5733759.9902800005</v>
      </c>
      <c r="P306" s="102">
        <f t="shared" si="19"/>
        <v>6.2604749999999987E-2</v>
      </c>
      <c r="Q306" s="33">
        <f t="shared" si="19"/>
        <v>185280.00971999951</v>
      </c>
      <c r="R306" s="219"/>
      <c r="S306" s="219"/>
      <c r="T306" s="219"/>
      <c r="U306" s="219"/>
      <c r="V306" s="219"/>
      <c r="W306" s="219"/>
      <c r="X306" s="219">
        <v>1.93739525</v>
      </c>
      <c r="Y306" s="219"/>
      <c r="Z306" s="220">
        <v>1.93739525</v>
      </c>
      <c r="AA306" s="32"/>
    </row>
    <row r="307" spans="2:27" ht="23.25" hidden="1" x14ac:dyDescent="0.25">
      <c r="B307" s="28">
        <v>20</v>
      </c>
      <c r="C307" s="29" t="s">
        <v>74</v>
      </c>
      <c r="D307" s="30" t="s">
        <v>75</v>
      </c>
      <c r="E307" s="31" t="s">
        <v>100</v>
      </c>
      <c r="F307" s="30" t="s">
        <v>83</v>
      </c>
      <c r="G307" s="32" t="s">
        <v>78</v>
      </c>
      <c r="H307" s="35">
        <v>218370</v>
      </c>
      <c r="I307" s="35">
        <v>225420</v>
      </c>
      <c r="J307" s="32">
        <v>2025</v>
      </c>
      <c r="K307" s="33" t="s">
        <v>191</v>
      </c>
      <c r="L307" s="34">
        <f>Mensualización!BM32</f>
        <v>63</v>
      </c>
      <c r="M307" s="80">
        <f t="shared" si="21"/>
        <v>14201460</v>
      </c>
      <c r="N307" s="34">
        <f t="shared" si="20"/>
        <v>63</v>
      </c>
      <c r="O307" s="33">
        <f t="shared" si="22"/>
        <v>14201460</v>
      </c>
      <c r="P307" s="102">
        <f t="shared" si="19"/>
        <v>0</v>
      </c>
      <c r="Q307" s="33">
        <f t="shared" si="19"/>
        <v>0</v>
      </c>
      <c r="R307" s="219">
        <v>63</v>
      </c>
      <c r="S307" s="219">
        <v>0</v>
      </c>
      <c r="T307" s="219">
        <v>0</v>
      </c>
      <c r="U307" s="219">
        <v>0</v>
      </c>
      <c r="V307" s="219">
        <v>0</v>
      </c>
      <c r="W307" s="219">
        <v>0</v>
      </c>
      <c r="X307" s="219">
        <v>63</v>
      </c>
      <c r="Y307" s="219"/>
      <c r="Z307" s="220">
        <v>63</v>
      </c>
      <c r="AA307" s="32"/>
    </row>
    <row r="308" spans="2:27" ht="23.25" hidden="1" x14ac:dyDescent="0.25">
      <c r="B308" s="28">
        <v>21</v>
      </c>
      <c r="C308" s="29" t="s">
        <v>74</v>
      </c>
      <c r="D308" s="30" t="s">
        <v>75</v>
      </c>
      <c r="E308" s="31" t="s">
        <v>101</v>
      </c>
      <c r="F308" s="30" t="s">
        <v>92</v>
      </c>
      <c r="G308" s="32" t="s">
        <v>78</v>
      </c>
      <c r="H308" s="35">
        <v>153345</v>
      </c>
      <c r="I308" s="35">
        <v>158298</v>
      </c>
      <c r="J308" s="32">
        <v>2025</v>
      </c>
      <c r="K308" s="33" t="s">
        <v>191</v>
      </c>
      <c r="L308" s="34">
        <f>Mensualización!BM33</f>
        <v>35</v>
      </c>
      <c r="M308" s="80">
        <f t="shared" si="21"/>
        <v>5540430</v>
      </c>
      <c r="N308" s="34">
        <f t="shared" si="20"/>
        <v>5</v>
      </c>
      <c r="O308" s="33">
        <f t="shared" si="22"/>
        <v>791490</v>
      </c>
      <c r="P308" s="102">
        <f t="shared" si="19"/>
        <v>30</v>
      </c>
      <c r="Q308" s="33">
        <f t="shared" si="19"/>
        <v>4748940</v>
      </c>
      <c r="R308" s="219">
        <v>0</v>
      </c>
      <c r="S308" s="219">
        <v>0</v>
      </c>
      <c r="T308" s="219">
        <v>0</v>
      </c>
      <c r="U308" s="219">
        <v>0</v>
      </c>
      <c r="V308" s="219">
        <v>0</v>
      </c>
      <c r="W308" s="219">
        <v>5</v>
      </c>
      <c r="X308" s="219">
        <v>5</v>
      </c>
      <c r="Y308" s="219"/>
      <c r="Z308" s="220">
        <v>5</v>
      </c>
      <c r="AA308" s="32"/>
    </row>
    <row r="309" spans="2:27" ht="23.25" hidden="1" x14ac:dyDescent="0.25">
      <c r="B309" s="28">
        <v>22</v>
      </c>
      <c r="C309" s="29" t="s">
        <v>74</v>
      </c>
      <c r="D309" s="30" t="s">
        <v>75</v>
      </c>
      <c r="E309" s="31" t="s">
        <v>102</v>
      </c>
      <c r="F309" s="30" t="s">
        <v>92</v>
      </c>
      <c r="G309" s="32" t="s">
        <v>78</v>
      </c>
      <c r="H309" s="35">
        <v>262044</v>
      </c>
      <c r="I309" s="35">
        <v>270504</v>
      </c>
      <c r="J309" s="32">
        <v>2025</v>
      </c>
      <c r="K309" s="33" t="s">
        <v>191</v>
      </c>
      <c r="L309" s="34">
        <f>Mensualización!BM34</f>
        <v>1</v>
      </c>
      <c r="M309" s="80">
        <f t="shared" si="21"/>
        <v>270504</v>
      </c>
      <c r="N309" s="34">
        <f t="shared" si="20"/>
        <v>1</v>
      </c>
      <c r="O309" s="33">
        <f t="shared" si="22"/>
        <v>270504</v>
      </c>
      <c r="P309" s="102">
        <f t="shared" si="19"/>
        <v>0</v>
      </c>
      <c r="Q309" s="33">
        <f t="shared" si="19"/>
        <v>0</v>
      </c>
      <c r="R309" s="219">
        <v>1</v>
      </c>
      <c r="S309" s="219">
        <v>0</v>
      </c>
      <c r="T309" s="219">
        <v>0</v>
      </c>
      <c r="U309" s="219">
        <v>0</v>
      </c>
      <c r="V309" s="219">
        <v>0</v>
      </c>
      <c r="W309" s="219">
        <v>0</v>
      </c>
      <c r="X309" s="219">
        <v>1</v>
      </c>
      <c r="Y309" s="219"/>
      <c r="Z309" s="220">
        <v>1</v>
      </c>
      <c r="AA309" s="32"/>
    </row>
    <row r="310" spans="2:27" ht="23.25" hidden="1" x14ac:dyDescent="0.25">
      <c r="B310" s="28">
        <v>23</v>
      </c>
      <c r="C310" s="29" t="s">
        <v>74</v>
      </c>
      <c r="D310" s="30" t="s">
        <v>75</v>
      </c>
      <c r="E310" s="31" t="s">
        <v>103</v>
      </c>
      <c r="F310" s="30" t="s">
        <v>92</v>
      </c>
      <c r="G310" s="32" t="s">
        <v>78</v>
      </c>
      <c r="H310" s="35">
        <v>114222</v>
      </c>
      <c r="I310" s="35">
        <v>117912</v>
      </c>
      <c r="J310" s="32">
        <v>2025</v>
      </c>
      <c r="K310" s="33" t="s">
        <v>191</v>
      </c>
      <c r="L310" s="34">
        <f>Mensualización!BM35</f>
        <v>6</v>
      </c>
      <c r="M310" s="80">
        <f t="shared" si="21"/>
        <v>707472</v>
      </c>
      <c r="N310" s="34">
        <f t="shared" si="20"/>
        <v>0</v>
      </c>
      <c r="O310" s="33">
        <f t="shared" si="22"/>
        <v>0</v>
      </c>
      <c r="P310" s="102">
        <f t="shared" si="19"/>
        <v>6</v>
      </c>
      <c r="Q310" s="33">
        <f t="shared" si="19"/>
        <v>707472</v>
      </c>
      <c r="R310" s="219">
        <v>0</v>
      </c>
      <c r="S310" s="219">
        <v>0</v>
      </c>
      <c r="T310" s="219">
        <v>0</v>
      </c>
      <c r="U310" s="219">
        <v>0</v>
      </c>
      <c r="V310" s="219">
        <v>0</v>
      </c>
      <c r="W310" s="219">
        <v>0</v>
      </c>
      <c r="X310" s="219">
        <v>0</v>
      </c>
      <c r="Y310" s="219"/>
      <c r="Z310" s="220">
        <v>0</v>
      </c>
      <c r="AA310" s="32"/>
    </row>
    <row r="311" spans="2:27" ht="23.25" hidden="1" x14ac:dyDescent="0.25">
      <c r="B311" s="28">
        <v>24</v>
      </c>
      <c r="C311" s="29" t="s">
        <v>74</v>
      </c>
      <c r="D311" s="30" t="s">
        <v>75</v>
      </c>
      <c r="E311" s="31" t="s">
        <v>104</v>
      </c>
      <c r="F311" s="30" t="s">
        <v>92</v>
      </c>
      <c r="G311" s="32" t="s">
        <v>78</v>
      </c>
      <c r="H311" s="35">
        <v>87348</v>
      </c>
      <c r="I311" s="35">
        <v>90168</v>
      </c>
      <c r="J311" s="32">
        <v>2025</v>
      </c>
      <c r="K311" s="33" t="s">
        <v>191</v>
      </c>
      <c r="L311" s="34">
        <f>Mensualización!BM36</f>
        <v>38</v>
      </c>
      <c r="M311" s="80">
        <f t="shared" si="21"/>
        <v>3426384</v>
      </c>
      <c r="N311" s="34">
        <f t="shared" si="20"/>
        <v>14</v>
      </c>
      <c r="O311" s="33">
        <f t="shared" si="22"/>
        <v>1262352</v>
      </c>
      <c r="P311" s="102">
        <f t="shared" si="19"/>
        <v>24</v>
      </c>
      <c r="Q311" s="33">
        <f t="shared" si="19"/>
        <v>2164032</v>
      </c>
      <c r="R311" s="219">
        <v>0</v>
      </c>
      <c r="S311" s="219">
        <v>10</v>
      </c>
      <c r="T311" s="219">
        <v>0</v>
      </c>
      <c r="U311" s="219">
        <v>0</v>
      </c>
      <c r="V311" s="219">
        <v>0</v>
      </c>
      <c r="W311" s="219">
        <v>4</v>
      </c>
      <c r="X311" s="219">
        <v>14</v>
      </c>
      <c r="Y311" s="219"/>
      <c r="Z311" s="220">
        <v>14</v>
      </c>
      <c r="AA311" s="32"/>
    </row>
    <row r="312" spans="2:27" ht="23.25" hidden="1" x14ac:dyDescent="0.25">
      <c r="B312" s="28">
        <v>25</v>
      </c>
      <c r="C312" s="29" t="s">
        <v>74</v>
      </c>
      <c r="D312" s="30" t="s">
        <v>75</v>
      </c>
      <c r="E312" s="31" t="s">
        <v>105</v>
      </c>
      <c r="F312" s="30" t="s">
        <v>92</v>
      </c>
      <c r="G312" s="32" t="s">
        <v>78</v>
      </c>
      <c r="H312" s="35">
        <v>87348</v>
      </c>
      <c r="I312" s="35">
        <v>90168</v>
      </c>
      <c r="J312" s="32">
        <v>2025</v>
      </c>
      <c r="K312" s="33" t="s">
        <v>191</v>
      </c>
      <c r="L312" s="34">
        <f>Mensualización!BM37</f>
        <v>6</v>
      </c>
      <c r="M312" s="80">
        <f t="shared" si="21"/>
        <v>541008</v>
      </c>
      <c r="N312" s="34">
        <f t="shared" si="20"/>
        <v>2</v>
      </c>
      <c r="O312" s="33">
        <f t="shared" si="22"/>
        <v>180336</v>
      </c>
      <c r="P312" s="102">
        <f t="shared" si="19"/>
        <v>4</v>
      </c>
      <c r="Q312" s="33">
        <f t="shared" si="19"/>
        <v>360672</v>
      </c>
      <c r="R312" s="219">
        <v>0</v>
      </c>
      <c r="S312" s="219">
        <v>0</v>
      </c>
      <c r="T312" s="219">
        <v>1</v>
      </c>
      <c r="U312" s="219">
        <v>0</v>
      </c>
      <c r="V312" s="219">
        <v>0</v>
      </c>
      <c r="W312" s="219">
        <v>1</v>
      </c>
      <c r="X312" s="219">
        <v>2</v>
      </c>
      <c r="Y312" s="219"/>
      <c r="Z312" s="220">
        <v>2</v>
      </c>
      <c r="AA312" s="32"/>
    </row>
    <row r="313" spans="2:27" ht="23.25" hidden="1" x14ac:dyDescent="0.25">
      <c r="B313" s="28">
        <v>26</v>
      </c>
      <c r="C313" s="29" t="s">
        <v>74</v>
      </c>
      <c r="D313" s="30" t="s">
        <v>75</v>
      </c>
      <c r="E313" s="31" t="s">
        <v>106</v>
      </c>
      <c r="F313" s="30" t="s">
        <v>92</v>
      </c>
      <c r="G313" s="32" t="s">
        <v>78</v>
      </c>
      <c r="H313" s="35">
        <v>87348</v>
      </c>
      <c r="I313" s="35">
        <v>90168</v>
      </c>
      <c r="J313" s="32">
        <v>2025</v>
      </c>
      <c r="K313" s="33" t="s">
        <v>191</v>
      </c>
      <c r="L313" s="34">
        <f>Mensualización!BM38</f>
        <v>10</v>
      </c>
      <c r="M313" s="80">
        <f t="shared" si="21"/>
        <v>901680</v>
      </c>
      <c r="N313" s="34">
        <f t="shared" si="20"/>
        <v>1</v>
      </c>
      <c r="O313" s="33">
        <f t="shared" si="22"/>
        <v>90168</v>
      </c>
      <c r="P313" s="102">
        <f t="shared" si="19"/>
        <v>9</v>
      </c>
      <c r="Q313" s="33">
        <f t="shared" si="19"/>
        <v>811512</v>
      </c>
      <c r="R313" s="219">
        <v>0</v>
      </c>
      <c r="S313" s="219">
        <v>0</v>
      </c>
      <c r="T313" s="219">
        <v>1</v>
      </c>
      <c r="U313" s="219">
        <v>0</v>
      </c>
      <c r="V313" s="219">
        <v>0</v>
      </c>
      <c r="W313" s="219">
        <v>0</v>
      </c>
      <c r="X313" s="219">
        <v>1</v>
      </c>
      <c r="Y313" s="219"/>
      <c r="Z313" s="220">
        <v>1</v>
      </c>
      <c r="AA313" s="32"/>
    </row>
    <row r="314" spans="2:27" ht="23.25" hidden="1" x14ac:dyDescent="0.25">
      <c r="B314" s="28">
        <v>27</v>
      </c>
      <c r="C314" s="29" t="s">
        <v>74</v>
      </c>
      <c r="D314" s="30" t="s">
        <v>75</v>
      </c>
      <c r="E314" s="31" t="s">
        <v>107</v>
      </c>
      <c r="F314" s="30" t="s">
        <v>92</v>
      </c>
      <c r="G314" s="32" t="s">
        <v>78</v>
      </c>
      <c r="H314" s="35">
        <v>87348</v>
      </c>
      <c r="I314" s="35">
        <v>90168</v>
      </c>
      <c r="J314" s="32">
        <v>2025</v>
      </c>
      <c r="K314" s="33" t="s">
        <v>191</v>
      </c>
      <c r="L314" s="34">
        <f>Mensualización!BM39</f>
        <v>6</v>
      </c>
      <c r="M314" s="80">
        <f t="shared" si="21"/>
        <v>541008</v>
      </c>
      <c r="N314" s="34">
        <f t="shared" si="20"/>
        <v>1</v>
      </c>
      <c r="O314" s="33">
        <f t="shared" si="22"/>
        <v>90168</v>
      </c>
      <c r="P314" s="102">
        <f t="shared" si="19"/>
        <v>5</v>
      </c>
      <c r="Q314" s="33">
        <f t="shared" si="19"/>
        <v>450840</v>
      </c>
      <c r="R314" s="219">
        <v>0</v>
      </c>
      <c r="S314" s="219">
        <v>0</v>
      </c>
      <c r="T314" s="219">
        <v>0</v>
      </c>
      <c r="U314" s="219">
        <v>0</v>
      </c>
      <c r="V314" s="219">
        <v>0</v>
      </c>
      <c r="W314" s="219">
        <v>1</v>
      </c>
      <c r="X314" s="219">
        <v>1</v>
      </c>
      <c r="Y314" s="219"/>
      <c r="Z314" s="220">
        <v>1</v>
      </c>
      <c r="AA314" s="32"/>
    </row>
    <row r="315" spans="2:27" ht="23.25" hidden="1" x14ac:dyDescent="0.25">
      <c r="B315" s="28">
        <v>28</v>
      </c>
      <c r="C315" s="29" t="s">
        <v>74</v>
      </c>
      <c r="D315" s="30" t="s">
        <v>75</v>
      </c>
      <c r="E315" s="31" t="s">
        <v>108</v>
      </c>
      <c r="F315" s="30" t="s">
        <v>92</v>
      </c>
      <c r="G315" s="32" t="s">
        <v>78</v>
      </c>
      <c r="H315" s="35">
        <v>53754</v>
      </c>
      <c r="I315" s="35">
        <v>55491</v>
      </c>
      <c r="J315" s="32">
        <v>2025</v>
      </c>
      <c r="K315" s="33" t="s">
        <v>191</v>
      </c>
      <c r="L315" s="34">
        <f>Mensualización!BM40</f>
        <v>8</v>
      </c>
      <c r="M315" s="80">
        <f t="shared" si="21"/>
        <v>443928</v>
      </c>
      <c r="N315" s="34">
        <f t="shared" si="20"/>
        <v>6</v>
      </c>
      <c r="O315" s="33">
        <f t="shared" si="22"/>
        <v>332946</v>
      </c>
      <c r="P315" s="102">
        <f t="shared" si="19"/>
        <v>2</v>
      </c>
      <c r="Q315" s="33">
        <f t="shared" si="19"/>
        <v>110982</v>
      </c>
      <c r="R315" s="219">
        <v>0</v>
      </c>
      <c r="S315" s="219">
        <v>4</v>
      </c>
      <c r="T315" s="219">
        <v>0</v>
      </c>
      <c r="U315" s="219">
        <v>0</v>
      </c>
      <c r="V315" s="219">
        <v>0</v>
      </c>
      <c r="W315" s="219">
        <v>2</v>
      </c>
      <c r="X315" s="219">
        <v>6</v>
      </c>
      <c r="Y315" s="219"/>
      <c r="Z315" s="220">
        <v>6</v>
      </c>
      <c r="AA315" s="32"/>
    </row>
    <row r="316" spans="2:27" ht="23.25" hidden="1" x14ac:dyDescent="0.25">
      <c r="B316" s="28">
        <v>29</v>
      </c>
      <c r="C316" s="29" t="s">
        <v>74</v>
      </c>
      <c r="D316" s="30" t="s">
        <v>75</v>
      </c>
      <c r="E316" s="31" t="s">
        <v>109</v>
      </c>
      <c r="F316" s="30" t="s">
        <v>92</v>
      </c>
      <c r="G316" s="32" t="s">
        <v>78</v>
      </c>
      <c r="H316" s="35">
        <v>33594</v>
      </c>
      <c r="I316" s="35">
        <v>34680</v>
      </c>
      <c r="J316" s="32">
        <v>2025</v>
      </c>
      <c r="K316" s="33" t="s">
        <v>191</v>
      </c>
      <c r="L316" s="34">
        <f>Mensualización!BM41</f>
        <v>6</v>
      </c>
      <c r="M316" s="80">
        <f t="shared" si="21"/>
        <v>208080</v>
      </c>
      <c r="N316" s="34">
        <f t="shared" si="20"/>
        <v>0</v>
      </c>
      <c r="O316" s="33">
        <f t="shared" si="22"/>
        <v>0</v>
      </c>
      <c r="P316" s="102">
        <f t="shared" si="19"/>
        <v>6</v>
      </c>
      <c r="Q316" s="33">
        <f t="shared" si="19"/>
        <v>208080</v>
      </c>
      <c r="R316" s="219">
        <v>0</v>
      </c>
      <c r="S316" s="219">
        <v>0</v>
      </c>
      <c r="T316" s="219">
        <v>0</v>
      </c>
      <c r="U316" s="219">
        <v>0</v>
      </c>
      <c r="V316" s="219">
        <v>0</v>
      </c>
      <c r="W316" s="219">
        <v>0</v>
      </c>
      <c r="X316" s="219">
        <v>0</v>
      </c>
      <c r="Y316" s="219"/>
      <c r="Z316" s="220">
        <v>0</v>
      </c>
      <c r="AA316" s="32"/>
    </row>
    <row r="317" spans="2:27" ht="23.25" hidden="1" x14ac:dyDescent="0.25">
      <c r="B317" s="28">
        <v>30</v>
      </c>
      <c r="C317" s="29" t="s">
        <v>74</v>
      </c>
      <c r="D317" s="30" t="s">
        <v>75</v>
      </c>
      <c r="E317" s="31" t="s">
        <v>110</v>
      </c>
      <c r="F317" s="30" t="s">
        <v>92</v>
      </c>
      <c r="G317" s="32" t="s">
        <v>78</v>
      </c>
      <c r="H317" s="35">
        <v>153345</v>
      </c>
      <c r="I317" s="35">
        <v>158298</v>
      </c>
      <c r="J317" s="32">
        <v>2025</v>
      </c>
      <c r="K317" s="33" t="s">
        <v>191</v>
      </c>
      <c r="L317" s="34">
        <f>Mensualización!BM42</f>
        <v>1</v>
      </c>
      <c r="M317" s="80">
        <f t="shared" si="21"/>
        <v>158298</v>
      </c>
      <c r="N317" s="34">
        <f t="shared" si="20"/>
        <v>1</v>
      </c>
      <c r="O317" s="33">
        <f t="shared" si="22"/>
        <v>158298</v>
      </c>
      <c r="P317" s="102">
        <f t="shared" si="19"/>
        <v>0</v>
      </c>
      <c r="Q317" s="33">
        <f t="shared" si="19"/>
        <v>0</v>
      </c>
      <c r="R317" s="219">
        <v>1</v>
      </c>
      <c r="S317" s="219">
        <v>0</v>
      </c>
      <c r="T317" s="219">
        <v>0</v>
      </c>
      <c r="U317" s="219">
        <v>0</v>
      </c>
      <c r="V317" s="219">
        <v>0</v>
      </c>
      <c r="W317" s="219">
        <v>0</v>
      </c>
      <c r="X317" s="219">
        <v>1</v>
      </c>
      <c r="Y317" s="219"/>
      <c r="Z317" s="220">
        <v>1</v>
      </c>
      <c r="AA317" s="32"/>
    </row>
    <row r="318" spans="2:27" ht="38.25" hidden="1" x14ac:dyDescent="0.25">
      <c r="B318" s="28">
        <v>31</v>
      </c>
      <c r="C318" s="29" t="s">
        <v>74</v>
      </c>
      <c r="D318" s="30" t="s">
        <v>75</v>
      </c>
      <c r="E318" s="31" t="s">
        <v>111</v>
      </c>
      <c r="F318" s="30" t="s">
        <v>112</v>
      </c>
      <c r="G318" s="32" t="s">
        <v>78</v>
      </c>
      <c r="H318" s="35">
        <v>262044</v>
      </c>
      <c r="I318" s="35">
        <v>270507</v>
      </c>
      <c r="J318" s="32">
        <v>2025</v>
      </c>
      <c r="K318" s="33" t="s">
        <v>191</v>
      </c>
      <c r="L318" s="34">
        <f>Mensualización!BM43</f>
        <v>160</v>
      </c>
      <c r="M318" s="80">
        <f t="shared" si="21"/>
        <v>43281120</v>
      </c>
      <c r="N318" s="34">
        <f t="shared" si="20"/>
        <v>160</v>
      </c>
      <c r="O318" s="33">
        <f t="shared" si="22"/>
        <v>43281120</v>
      </c>
      <c r="P318" s="102">
        <f t="shared" si="19"/>
        <v>0</v>
      </c>
      <c r="Q318" s="33">
        <f t="shared" si="19"/>
        <v>0</v>
      </c>
      <c r="R318" s="219">
        <v>30</v>
      </c>
      <c r="S318" s="219">
        <v>39</v>
      </c>
      <c r="T318" s="219">
        <v>31</v>
      </c>
      <c r="U318" s="219">
        <v>1</v>
      </c>
      <c r="V318" s="219">
        <v>19</v>
      </c>
      <c r="W318" s="219">
        <v>40</v>
      </c>
      <c r="X318" s="219">
        <v>160</v>
      </c>
      <c r="Y318" s="219"/>
      <c r="Z318" s="220">
        <v>160</v>
      </c>
      <c r="AA318" s="32"/>
    </row>
    <row r="319" spans="2:27" ht="25.5" hidden="1" x14ac:dyDescent="0.25">
      <c r="B319" s="28">
        <v>32</v>
      </c>
      <c r="C319" s="29" t="s">
        <v>74</v>
      </c>
      <c r="D319" s="30" t="s">
        <v>75</v>
      </c>
      <c r="E319" s="31" t="s">
        <v>113</v>
      </c>
      <c r="F319" s="30" t="s">
        <v>114</v>
      </c>
      <c r="G319" s="32" t="s">
        <v>78</v>
      </c>
      <c r="H319" s="35">
        <v>349392</v>
      </c>
      <c r="I319" s="35">
        <v>360676</v>
      </c>
      <c r="J319" s="32">
        <v>2025</v>
      </c>
      <c r="K319" s="33" t="s">
        <v>191</v>
      </c>
      <c r="L319" s="34">
        <f>Mensualización!BM44</f>
        <v>8</v>
      </c>
      <c r="M319" s="80">
        <f t="shared" si="21"/>
        <v>2885408</v>
      </c>
      <c r="N319" s="34">
        <f t="shared" si="20"/>
        <v>8</v>
      </c>
      <c r="O319" s="33">
        <f t="shared" si="22"/>
        <v>2885408</v>
      </c>
      <c r="P319" s="102">
        <f t="shared" si="19"/>
        <v>0</v>
      </c>
      <c r="Q319" s="33">
        <f t="shared" si="19"/>
        <v>0</v>
      </c>
      <c r="R319" s="219">
        <v>2</v>
      </c>
      <c r="S319" s="219">
        <v>0</v>
      </c>
      <c r="T319" s="219">
        <v>1</v>
      </c>
      <c r="U319" s="219">
        <v>0</v>
      </c>
      <c r="V319" s="219">
        <v>2</v>
      </c>
      <c r="W319" s="219">
        <v>3</v>
      </c>
      <c r="X319" s="219">
        <v>8</v>
      </c>
      <c r="Y319" s="219"/>
      <c r="Z319" s="220">
        <v>8</v>
      </c>
      <c r="AA319" s="32"/>
    </row>
    <row r="320" spans="2:27" ht="25.5" hidden="1" x14ac:dyDescent="0.25">
      <c r="B320" s="28">
        <v>33</v>
      </c>
      <c r="C320" s="29" t="s">
        <v>74</v>
      </c>
      <c r="D320" s="30" t="s">
        <v>75</v>
      </c>
      <c r="E320" s="31" t="s">
        <v>115</v>
      </c>
      <c r="F320" s="30" t="s">
        <v>116</v>
      </c>
      <c r="G320" s="32" t="s">
        <v>78</v>
      </c>
      <c r="H320" s="35">
        <v>698784</v>
      </c>
      <c r="I320" s="35">
        <v>721352</v>
      </c>
      <c r="J320" s="32">
        <v>2025</v>
      </c>
      <c r="K320" s="33" t="s">
        <v>191</v>
      </c>
      <c r="L320" s="34">
        <f>Mensualización!BM45</f>
        <v>16</v>
      </c>
      <c r="M320" s="80">
        <f t="shared" si="21"/>
        <v>11541632</v>
      </c>
      <c r="N320" s="34">
        <f t="shared" si="20"/>
        <v>15.2</v>
      </c>
      <c r="O320" s="33">
        <f t="shared" si="22"/>
        <v>10964550.4</v>
      </c>
      <c r="P320" s="102">
        <f t="shared" si="19"/>
        <v>0.80000000000000071</v>
      </c>
      <c r="Q320" s="33">
        <f t="shared" si="19"/>
        <v>577081.59999999963</v>
      </c>
      <c r="R320" s="219">
        <v>0</v>
      </c>
      <c r="S320" s="219">
        <v>0</v>
      </c>
      <c r="T320" s="219">
        <v>0</v>
      </c>
      <c r="U320" s="219">
        <v>0</v>
      </c>
      <c r="V320" s="219">
        <v>7.2</v>
      </c>
      <c r="W320" s="219">
        <v>8</v>
      </c>
      <c r="X320" s="219">
        <v>15.2</v>
      </c>
      <c r="Y320" s="219"/>
      <c r="Z320" s="220">
        <v>15.2</v>
      </c>
      <c r="AA320" s="32"/>
    </row>
    <row r="321" spans="2:27" ht="25.5" hidden="1" x14ac:dyDescent="0.25">
      <c r="B321" s="28">
        <v>34</v>
      </c>
      <c r="C321" s="29" t="s">
        <v>74</v>
      </c>
      <c r="D321" s="30" t="s">
        <v>75</v>
      </c>
      <c r="E321" s="31" t="s">
        <v>117</v>
      </c>
      <c r="F321" s="30" t="s">
        <v>118</v>
      </c>
      <c r="G321" s="32" t="s">
        <v>119</v>
      </c>
      <c r="H321" s="35">
        <v>309078</v>
      </c>
      <c r="I321" s="35">
        <v>319059</v>
      </c>
      <c r="J321" s="32">
        <v>2025</v>
      </c>
      <c r="K321" s="33" t="s">
        <v>191</v>
      </c>
      <c r="L321" s="34">
        <f>Mensualización!BM46</f>
        <v>0</v>
      </c>
      <c r="M321" s="80">
        <f t="shared" si="21"/>
        <v>0</v>
      </c>
      <c r="N321" s="34">
        <f t="shared" si="20"/>
        <v>0</v>
      </c>
      <c r="O321" s="33">
        <f t="shared" si="22"/>
        <v>0</v>
      </c>
      <c r="P321" s="102">
        <f t="shared" si="19"/>
        <v>0</v>
      </c>
      <c r="Q321" s="33">
        <f t="shared" si="19"/>
        <v>0</v>
      </c>
      <c r="R321" s="219"/>
      <c r="S321" s="219"/>
      <c r="T321" s="219"/>
      <c r="U321" s="219"/>
      <c r="V321" s="219"/>
      <c r="W321" s="219"/>
      <c r="X321" s="219">
        <v>0</v>
      </c>
      <c r="Y321" s="219"/>
      <c r="Z321" s="220">
        <v>0</v>
      </c>
      <c r="AA321" s="32"/>
    </row>
    <row r="322" spans="2:27" ht="25.5" hidden="1" x14ac:dyDescent="0.25">
      <c r="B322" s="28">
        <v>35</v>
      </c>
      <c r="C322" s="29" t="s">
        <v>74</v>
      </c>
      <c r="D322" s="30" t="s">
        <v>75</v>
      </c>
      <c r="E322" s="31" t="s">
        <v>120</v>
      </c>
      <c r="F322" s="30" t="s">
        <v>114</v>
      </c>
      <c r="G322" s="32" t="s">
        <v>119</v>
      </c>
      <c r="H322" s="35">
        <v>412104</v>
      </c>
      <c r="I322" s="35">
        <v>425412</v>
      </c>
      <c r="J322" s="32">
        <v>2025</v>
      </c>
      <c r="K322" s="33" t="s">
        <v>191</v>
      </c>
      <c r="L322" s="34">
        <f>Mensualización!BM47</f>
        <v>0</v>
      </c>
      <c r="M322" s="80">
        <f t="shared" si="21"/>
        <v>0</v>
      </c>
      <c r="N322" s="34">
        <f t="shared" si="20"/>
        <v>0</v>
      </c>
      <c r="O322" s="33">
        <f t="shared" si="22"/>
        <v>0</v>
      </c>
      <c r="P322" s="102">
        <f t="shared" si="19"/>
        <v>0</v>
      </c>
      <c r="Q322" s="33">
        <f t="shared" si="19"/>
        <v>0</v>
      </c>
      <c r="R322" s="219"/>
      <c r="S322" s="219"/>
      <c r="T322" s="219"/>
      <c r="U322" s="219"/>
      <c r="V322" s="219"/>
      <c r="W322" s="219"/>
      <c r="X322" s="219">
        <v>0</v>
      </c>
      <c r="Y322" s="219"/>
      <c r="Z322" s="220">
        <v>0</v>
      </c>
      <c r="AA322" s="32"/>
    </row>
    <row r="323" spans="2:27" ht="25.5" hidden="1" x14ac:dyDescent="0.25">
      <c r="B323" s="28">
        <v>36</v>
      </c>
      <c r="C323" s="29" t="s">
        <v>74</v>
      </c>
      <c r="D323" s="30" t="s">
        <v>75</v>
      </c>
      <c r="E323" s="31" t="s">
        <v>121</v>
      </c>
      <c r="F323" s="30" t="s">
        <v>116</v>
      </c>
      <c r="G323" s="32" t="s">
        <v>119</v>
      </c>
      <c r="H323" s="35">
        <v>824208</v>
      </c>
      <c r="I323" s="35">
        <v>850824</v>
      </c>
      <c r="J323" s="32">
        <v>2025</v>
      </c>
      <c r="K323" s="33" t="s">
        <v>191</v>
      </c>
      <c r="L323" s="34">
        <f>Mensualización!BM48</f>
        <v>0</v>
      </c>
      <c r="M323" s="80">
        <f t="shared" si="21"/>
        <v>0</v>
      </c>
      <c r="N323" s="34">
        <f t="shared" si="20"/>
        <v>0</v>
      </c>
      <c r="O323" s="33">
        <f t="shared" si="22"/>
        <v>0</v>
      </c>
      <c r="P323" s="102">
        <f t="shared" si="19"/>
        <v>0</v>
      </c>
      <c r="Q323" s="33">
        <f t="shared" si="19"/>
        <v>0</v>
      </c>
      <c r="R323" s="219"/>
      <c r="S323" s="219"/>
      <c r="T323" s="219"/>
      <c r="U323" s="219"/>
      <c r="V323" s="219"/>
      <c r="W323" s="219"/>
      <c r="X323" s="219">
        <v>0</v>
      </c>
      <c r="Y323" s="219"/>
      <c r="Z323" s="220">
        <v>0</v>
      </c>
      <c r="AA323" s="32"/>
    </row>
    <row r="324" spans="2:27" ht="25.5" hidden="1" x14ac:dyDescent="0.25">
      <c r="B324" s="28">
        <v>37</v>
      </c>
      <c r="C324" s="29" t="s">
        <v>74</v>
      </c>
      <c r="D324" s="30" t="s">
        <v>75</v>
      </c>
      <c r="E324" s="31" t="s">
        <v>122</v>
      </c>
      <c r="F324" s="30" t="s">
        <v>77</v>
      </c>
      <c r="G324" s="32" t="s">
        <v>119</v>
      </c>
      <c r="H324" s="35">
        <v>68086720</v>
      </c>
      <c r="I324" s="35">
        <v>70285760</v>
      </c>
      <c r="J324" s="32">
        <v>2025</v>
      </c>
      <c r="K324" s="33" t="s">
        <v>191</v>
      </c>
      <c r="L324" s="34">
        <f>Mensualización!BM49</f>
        <v>1</v>
      </c>
      <c r="M324" s="80">
        <f t="shared" si="21"/>
        <v>70285760</v>
      </c>
      <c r="N324" s="34">
        <f t="shared" si="20"/>
        <v>1</v>
      </c>
      <c r="O324" s="33">
        <f t="shared" si="22"/>
        <v>70285760</v>
      </c>
      <c r="P324" s="102">
        <f t="shared" si="19"/>
        <v>0</v>
      </c>
      <c r="Q324" s="33">
        <f t="shared" si="19"/>
        <v>0</v>
      </c>
      <c r="R324" s="219"/>
      <c r="S324" s="219"/>
      <c r="T324" s="219"/>
      <c r="U324" s="219"/>
      <c r="V324" s="219"/>
      <c r="W324" s="219"/>
      <c r="X324" s="219">
        <v>1</v>
      </c>
      <c r="Y324" s="219"/>
      <c r="Z324" s="220">
        <v>1</v>
      </c>
      <c r="AA324" s="32"/>
    </row>
    <row r="325" spans="2:27" ht="25.5" hidden="1" x14ac:dyDescent="0.25">
      <c r="B325" s="28">
        <v>38</v>
      </c>
      <c r="C325" s="29" t="s">
        <v>74</v>
      </c>
      <c r="D325" s="30" t="s">
        <v>75</v>
      </c>
      <c r="E325" s="31" t="s">
        <v>123</v>
      </c>
      <c r="F325" s="30" t="s">
        <v>77</v>
      </c>
      <c r="G325" s="32" t="s">
        <v>119</v>
      </c>
      <c r="H325" s="35">
        <v>30818240</v>
      </c>
      <c r="I325" s="35">
        <v>31813600</v>
      </c>
      <c r="J325" s="32">
        <v>2025</v>
      </c>
      <c r="K325" s="33" t="s">
        <v>191</v>
      </c>
      <c r="L325" s="34">
        <f>Mensualización!BM50</f>
        <v>0</v>
      </c>
      <c r="M325" s="80">
        <f t="shared" si="21"/>
        <v>0</v>
      </c>
      <c r="N325" s="34">
        <f t="shared" si="20"/>
        <v>0</v>
      </c>
      <c r="O325" s="33">
        <f t="shared" si="22"/>
        <v>0</v>
      </c>
      <c r="P325" s="102">
        <f t="shared" si="19"/>
        <v>0</v>
      </c>
      <c r="Q325" s="33">
        <f t="shared" si="19"/>
        <v>0</v>
      </c>
      <c r="R325" s="219"/>
      <c r="S325" s="219"/>
      <c r="T325" s="219"/>
      <c r="U325" s="219"/>
      <c r="V325" s="219"/>
      <c r="W325" s="219"/>
      <c r="X325" s="219">
        <v>0</v>
      </c>
      <c r="Y325" s="219"/>
      <c r="Z325" s="220">
        <v>0</v>
      </c>
      <c r="AA325" s="32"/>
    </row>
    <row r="326" spans="2:27" ht="25.5" hidden="1" x14ac:dyDescent="0.25">
      <c r="B326" s="28">
        <v>39</v>
      </c>
      <c r="C326" s="29" t="s">
        <v>74</v>
      </c>
      <c r="D326" s="30" t="s">
        <v>75</v>
      </c>
      <c r="E326" s="31" t="s">
        <v>124</v>
      </c>
      <c r="F326" s="30" t="s">
        <v>77</v>
      </c>
      <c r="G326" s="32" t="s">
        <v>119</v>
      </c>
      <c r="H326" s="35">
        <v>7167040</v>
      </c>
      <c r="I326" s="35">
        <v>7398560</v>
      </c>
      <c r="J326" s="32">
        <v>2025</v>
      </c>
      <c r="K326" s="33" t="s">
        <v>191</v>
      </c>
      <c r="L326" s="34">
        <f>Mensualización!BM51</f>
        <v>0</v>
      </c>
      <c r="M326" s="80">
        <f t="shared" si="21"/>
        <v>0</v>
      </c>
      <c r="N326" s="34">
        <f t="shared" si="20"/>
        <v>0</v>
      </c>
      <c r="O326" s="33">
        <f t="shared" si="22"/>
        <v>0</v>
      </c>
      <c r="P326" s="102">
        <f t="shared" si="19"/>
        <v>0</v>
      </c>
      <c r="Q326" s="33">
        <f t="shared" si="19"/>
        <v>0</v>
      </c>
      <c r="R326" s="219"/>
      <c r="S326" s="219"/>
      <c r="T326" s="219"/>
      <c r="U326" s="219"/>
      <c r="V326" s="219"/>
      <c r="W326" s="219"/>
      <c r="X326" s="219">
        <v>0</v>
      </c>
      <c r="Y326" s="219"/>
      <c r="Z326" s="220">
        <v>0</v>
      </c>
      <c r="AA326" s="32"/>
    </row>
    <row r="327" spans="2:27" ht="25.5" hidden="1" x14ac:dyDescent="0.25">
      <c r="B327" s="28">
        <v>40</v>
      </c>
      <c r="C327" s="29" t="s">
        <v>74</v>
      </c>
      <c r="D327" s="30" t="s">
        <v>75</v>
      </c>
      <c r="E327" s="31" t="s">
        <v>125</v>
      </c>
      <c r="F327" s="30" t="s">
        <v>77</v>
      </c>
      <c r="G327" s="32" t="s">
        <v>119</v>
      </c>
      <c r="H327" s="35">
        <v>13617280</v>
      </c>
      <c r="I327" s="35">
        <v>14056960</v>
      </c>
      <c r="J327" s="32">
        <v>2025</v>
      </c>
      <c r="K327" s="33" t="s">
        <v>191</v>
      </c>
      <c r="L327" s="34">
        <f>Mensualización!BM52</f>
        <v>0</v>
      </c>
      <c r="M327" s="80">
        <f t="shared" si="21"/>
        <v>0</v>
      </c>
      <c r="N327" s="34">
        <f t="shared" si="20"/>
        <v>0</v>
      </c>
      <c r="O327" s="33">
        <f t="shared" si="22"/>
        <v>0</v>
      </c>
      <c r="P327" s="102">
        <f t="shared" si="19"/>
        <v>0</v>
      </c>
      <c r="Q327" s="33">
        <f t="shared" si="19"/>
        <v>0</v>
      </c>
      <c r="R327" s="219"/>
      <c r="S327" s="219"/>
      <c r="T327" s="219"/>
      <c r="U327" s="219"/>
      <c r="V327" s="219"/>
      <c r="W327" s="219"/>
      <c r="X327" s="219">
        <v>0</v>
      </c>
      <c r="Y327" s="219"/>
      <c r="Z327" s="220">
        <v>0</v>
      </c>
      <c r="AA327" s="32"/>
    </row>
    <row r="328" spans="2:27" ht="25.5" hidden="1" x14ac:dyDescent="0.25">
      <c r="B328" s="28">
        <v>41</v>
      </c>
      <c r="C328" s="29" t="s">
        <v>74</v>
      </c>
      <c r="D328" s="30" t="s">
        <v>75</v>
      </c>
      <c r="E328" s="31" t="s">
        <v>126</v>
      </c>
      <c r="F328" s="30" t="s">
        <v>77</v>
      </c>
      <c r="G328" s="32" t="s">
        <v>78</v>
      </c>
      <c r="H328" s="35">
        <v>1000000</v>
      </c>
      <c r="I328" s="35">
        <v>1000000</v>
      </c>
      <c r="J328" s="32">
        <v>2025</v>
      </c>
      <c r="K328" s="33" t="s">
        <v>191</v>
      </c>
      <c r="L328" s="34">
        <f>Mensualización!BM53</f>
        <v>5</v>
      </c>
      <c r="M328" s="80">
        <f t="shared" si="21"/>
        <v>5000000</v>
      </c>
      <c r="N328" s="34">
        <f t="shared" si="20"/>
        <v>5</v>
      </c>
      <c r="O328" s="33">
        <f t="shared" si="22"/>
        <v>5000000</v>
      </c>
      <c r="P328" s="102">
        <f t="shared" si="19"/>
        <v>0</v>
      </c>
      <c r="Q328" s="33">
        <f t="shared" si="19"/>
        <v>0</v>
      </c>
      <c r="R328" s="219"/>
      <c r="S328" s="219"/>
      <c r="T328" s="219"/>
      <c r="U328" s="219"/>
      <c r="V328" s="219"/>
      <c r="W328" s="219"/>
      <c r="X328" s="219">
        <v>5</v>
      </c>
      <c r="Y328" s="219"/>
      <c r="Z328" s="220">
        <v>5</v>
      </c>
      <c r="AA328" s="32"/>
    </row>
    <row r="329" spans="2:27" ht="25.5" hidden="1" x14ac:dyDescent="0.25">
      <c r="B329" s="28">
        <v>42</v>
      </c>
      <c r="C329" s="29" t="s">
        <v>74</v>
      </c>
      <c r="D329" s="30" t="s">
        <v>75</v>
      </c>
      <c r="E329" s="31" t="s">
        <v>127</v>
      </c>
      <c r="F329" s="30" t="s">
        <v>77</v>
      </c>
      <c r="G329" s="32" t="s">
        <v>78</v>
      </c>
      <c r="H329" s="35">
        <v>430032</v>
      </c>
      <c r="I329" s="35">
        <v>443928</v>
      </c>
      <c r="J329" s="32">
        <v>2025</v>
      </c>
      <c r="K329" s="33" t="s">
        <v>191</v>
      </c>
      <c r="L329" s="34">
        <f>Mensualización!BM54</f>
        <v>148</v>
      </c>
      <c r="M329" s="80">
        <f t="shared" si="21"/>
        <v>65701344</v>
      </c>
      <c r="N329" s="34">
        <f t="shared" si="20"/>
        <v>114.911756</v>
      </c>
      <c r="O329" s="33">
        <f t="shared" si="22"/>
        <v>51012546.017568</v>
      </c>
      <c r="P329" s="102">
        <f t="shared" si="19"/>
        <v>33.088244000000003</v>
      </c>
      <c r="Q329" s="33">
        <f t="shared" si="19"/>
        <v>14688797.982432</v>
      </c>
      <c r="R329" s="219"/>
      <c r="S329" s="219"/>
      <c r="T329" s="219"/>
      <c r="U329" s="219"/>
      <c r="V329" s="219"/>
      <c r="W329" s="219"/>
      <c r="X329" s="219">
        <v>114.911756</v>
      </c>
      <c r="Y329" s="219"/>
      <c r="Z329" s="220">
        <v>114.911756</v>
      </c>
      <c r="AA329" s="32"/>
    </row>
    <row r="330" spans="2:27" ht="25.5" hidden="1" x14ac:dyDescent="0.25">
      <c r="B330" s="28">
        <v>43</v>
      </c>
      <c r="C330" s="29" t="s">
        <v>74</v>
      </c>
      <c r="D330" s="30" t="s">
        <v>75</v>
      </c>
      <c r="E330" s="31" t="s">
        <v>128</v>
      </c>
      <c r="F330" s="30" t="s">
        <v>77</v>
      </c>
      <c r="G330" s="32" t="s">
        <v>78</v>
      </c>
      <c r="H330" s="35">
        <v>1226760</v>
      </c>
      <c r="I330" s="35">
        <v>1266384</v>
      </c>
      <c r="J330" s="32">
        <v>2025</v>
      </c>
      <c r="K330" s="33" t="s">
        <v>191</v>
      </c>
      <c r="L330" s="34">
        <f>Mensualización!BM55</f>
        <v>8</v>
      </c>
      <c r="M330" s="80">
        <f t="shared" si="21"/>
        <v>10131072</v>
      </c>
      <c r="N330" s="34">
        <f t="shared" si="20"/>
        <v>6.45829714</v>
      </c>
      <c r="O330" s="33">
        <f t="shared" si="22"/>
        <v>8178684.16534176</v>
      </c>
      <c r="P330" s="102">
        <f t="shared" si="19"/>
        <v>1.54170286</v>
      </c>
      <c r="Q330" s="33">
        <f t="shared" si="19"/>
        <v>1952387.83465824</v>
      </c>
      <c r="R330" s="219"/>
      <c r="S330" s="219"/>
      <c r="T330" s="219"/>
      <c r="U330" s="219"/>
      <c r="V330" s="219"/>
      <c r="W330" s="219"/>
      <c r="X330" s="219">
        <v>6.45829714</v>
      </c>
      <c r="Y330" s="219"/>
      <c r="Z330" s="220">
        <v>6.45829714</v>
      </c>
      <c r="AA330" s="32"/>
    </row>
    <row r="331" spans="2:27" ht="25.5" hidden="1" x14ac:dyDescent="0.25">
      <c r="B331" s="28">
        <v>44</v>
      </c>
      <c r="C331" s="29" t="s">
        <v>74</v>
      </c>
      <c r="D331" s="30" t="s">
        <v>75</v>
      </c>
      <c r="E331" s="31" t="s">
        <v>129</v>
      </c>
      <c r="F331" s="30" t="s">
        <v>77</v>
      </c>
      <c r="G331" s="32" t="s">
        <v>78</v>
      </c>
      <c r="H331" s="35">
        <v>698784</v>
      </c>
      <c r="I331" s="35">
        <v>721344</v>
      </c>
      <c r="J331" s="32">
        <v>2025</v>
      </c>
      <c r="K331" s="33" t="s">
        <v>191</v>
      </c>
      <c r="L331" s="34">
        <f>Mensualización!BM56</f>
        <v>59</v>
      </c>
      <c r="M331" s="80">
        <f t="shared" si="21"/>
        <v>42559296</v>
      </c>
      <c r="N331" s="34">
        <f t="shared" si="20"/>
        <v>47.911526299999998</v>
      </c>
      <c r="O331" s="33">
        <f t="shared" si="22"/>
        <v>34560692.0273472</v>
      </c>
      <c r="P331" s="102">
        <f t="shared" si="19"/>
        <v>11.088473700000002</v>
      </c>
      <c r="Q331" s="33">
        <f t="shared" si="19"/>
        <v>7998603.9726528004</v>
      </c>
      <c r="R331" s="219"/>
      <c r="S331" s="219"/>
      <c r="T331" s="219"/>
      <c r="U331" s="219"/>
      <c r="V331" s="219"/>
      <c r="W331" s="219"/>
      <c r="X331" s="219">
        <v>47.911526299999998</v>
      </c>
      <c r="Y331" s="219"/>
      <c r="Z331" s="220">
        <v>47.911526299999998</v>
      </c>
      <c r="AA331" s="32"/>
    </row>
    <row r="332" spans="2:27" ht="25.5" hidden="1" x14ac:dyDescent="0.25">
      <c r="B332" s="28">
        <v>45</v>
      </c>
      <c r="C332" s="29" t="s">
        <v>74</v>
      </c>
      <c r="D332" s="30" t="s">
        <v>75</v>
      </c>
      <c r="E332" s="31" t="s">
        <v>130</v>
      </c>
      <c r="F332" s="30" t="s">
        <v>77</v>
      </c>
      <c r="G332" s="32" t="s">
        <v>78</v>
      </c>
      <c r="H332" s="35">
        <v>913776</v>
      </c>
      <c r="I332" s="35">
        <v>943296</v>
      </c>
      <c r="J332" s="32">
        <v>2025</v>
      </c>
      <c r="K332" s="33" t="s">
        <v>191</v>
      </c>
      <c r="L332" s="34">
        <f>Mensualización!BM57</f>
        <v>3</v>
      </c>
      <c r="M332" s="80">
        <f t="shared" si="21"/>
        <v>2829888</v>
      </c>
      <c r="N332" s="34">
        <f t="shared" si="20"/>
        <v>2</v>
      </c>
      <c r="O332" s="33">
        <f t="shared" si="22"/>
        <v>1886592</v>
      </c>
      <c r="P332" s="102">
        <f t="shared" ref="P332:Q395" si="23">+IFERROR(L332-N332,"")</f>
        <v>1</v>
      </c>
      <c r="Q332" s="33">
        <f t="shared" si="23"/>
        <v>943296</v>
      </c>
      <c r="R332" s="219"/>
      <c r="S332" s="219"/>
      <c r="T332" s="219"/>
      <c r="U332" s="219"/>
      <c r="V332" s="219"/>
      <c r="W332" s="219"/>
      <c r="X332" s="219">
        <v>2</v>
      </c>
      <c r="Y332" s="219"/>
      <c r="Z332" s="220">
        <v>2</v>
      </c>
      <c r="AA332" s="32"/>
    </row>
    <row r="333" spans="2:27" ht="25.5" hidden="1" x14ac:dyDescent="0.25">
      <c r="B333" s="28">
        <v>46</v>
      </c>
      <c r="C333" s="29" t="s">
        <v>74</v>
      </c>
      <c r="D333" s="30" t="s">
        <v>75</v>
      </c>
      <c r="E333" s="31" t="s">
        <v>131</v>
      </c>
      <c r="F333" s="30" t="s">
        <v>77</v>
      </c>
      <c r="G333" s="32" t="s">
        <v>78</v>
      </c>
      <c r="H333" s="35">
        <v>322512</v>
      </c>
      <c r="I333" s="35">
        <v>332928</v>
      </c>
      <c r="J333" s="32">
        <v>2025</v>
      </c>
      <c r="K333" s="33" t="s">
        <v>191</v>
      </c>
      <c r="L333" s="34">
        <f>Mensualización!BM58</f>
        <v>27</v>
      </c>
      <c r="M333" s="80">
        <f t="shared" si="21"/>
        <v>8989056</v>
      </c>
      <c r="N333" s="34">
        <f t="shared" ref="N333:N396" si="24">+Z333</f>
        <v>27</v>
      </c>
      <c r="O333" s="33">
        <f t="shared" si="22"/>
        <v>8989056</v>
      </c>
      <c r="P333" s="102">
        <f t="shared" si="23"/>
        <v>0</v>
      </c>
      <c r="Q333" s="33">
        <f t="shared" si="23"/>
        <v>0</v>
      </c>
      <c r="R333" s="219"/>
      <c r="S333" s="219"/>
      <c r="T333" s="219"/>
      <c r="U333" s="219"/>
      <c r="V333" s="219"/>
      <c r="W333" s="219"/>
      <c r="X333" s="219">
        <v>27</v>
      </c>
      <c r="Y333" s="219"/>
      <c r="Z333" s="220">
        <v>27</v>
      </c>
      <c r="AA333" s="32"/>
    </row>
    <row r="334" spans="2:27" ht="25.5" hidden="1" x14ac:dyDescent="0.25">
      <c r="B334" s="28">
        <v>47</v>
      </c>
      <c r="C334" s="29" t="s">
        <v>74</v>
      </c>
      <c r="D334" s="30" t="s">
        <v>75</v>
      </c>
      <c r="E334" s="31" t="s">
        <v>132</v>
      </c>
      <c r="F334" s="30" t="s">
        <v>77</v>
      </c>
      <c r="G334" s="32" t="s">
        <v>78</v>
      </c>
      <c r="H334" s="35">
        <v>268752</v>
      </c>
      <c r="I334" s="35">
        <v>277440</v>
      </c>
      <c r="J334" s="32">
        <v>2025</v>
      </c>
      <c r="K334" s="33" t="s">
        <v>191</v>
      </c>
      <c r="L334" s="34">
        <f>Mensualización!BM59</f>
        <v>7</v>
      </c>
      <c r="M334" s="80">
        <f t="shared" si="21"/>
        <v>1942080</v>
      </c>
      <c r="N334" s="34">
        <f t="shared" si="24"/>
        <v>5</v>
      </c>
      <c r="O334" s="33">
        <f t="shared" si="22"/>
        <v>1387200</v>
      </c>
      <c r="P334" s="102">
        <f t="shared" si="23"/>
        <v>2</v>
      </c>
      <c r="Q334" s="33">
        <f t="shared" si="23"/>
        <v>554880</v>
      </c>
      <c r="R334" s="219"/>
      <c r="S334" s="219"/>
      <c r="T334" s="219"/>
      <c r="U334" s="219"/>
      <c r="V334" s="219"/>
      <c r="W334" s="219"/>
      <c r="X334" s="219">
        <v>5</v>
      </c>
      <c r="Y334" s="219"/>
      <c r="Z334" s="220">
        <v>5</v>
      </c>
      <c r="AA334" s="32"/>
    </row>
    <row r="335" spans="2:27" ht="25.5" hidden="1" x14ac:dyDescent="0.25">
      <c r="B335" s="28">
        <v>48</v>
      </c>
      <c r="C335" s="29" t="s">
        <v>74</v>
      </c>
      <c r="D335" s="30" t="s">
        <v>75</v>
      </c>
      <c r="E335" s="31" t="s">
        <v>133</v>
      </c>
      <c r="F335" s="30" t="s">
        <v>77</v>
      </c>
      <c r="G335" s="32" t="s">
        <v>78</v>
      </c>
      <c r="H335" s="35">
        <v>14423576</v>
      </c>
      <c r="I335" s="35">
        <v>14889464</v>
      </c>
      <c r="J335" s="32">
        <v>2025</v>
      </c>
      <c r="K335" s="33" t="s">
        <v>191</v>
      </c>
      <c r="L335" s="34">
        <f>Mensualización!BM60</f>
        <v>1</v>
      </c>
      <c r="M335" s="80">
        <f t="shared" si="21"/>
        <v>14889464</v>
      </c>
      <c r="N335" s="34">
        <f t="shared" si="24"/>
        <v>1</v>
      </c>
      <c r="O335" s="33">
        <f t="shared" si="22"/>
        <v>14889464</v>
      </c>
      <c r="P335" s="102">
        <f t="shared" si="23"/>
        <v>0</v>
      </c>
      <c r="Q335" s="33">
        <f t="shared" si="23"/>
        <v>0</v>
      </c>
      <c r="R335" s="219"/>
      <c r="S335" s="219"/>
      <c r="T335" s="219"/>
      <c r="U335" s="219"/>
      <c r="V335" s="219"/>
      <c r="W335" s="219"/>
      <c r="X335" s="219">
        <v>1</v>
      </c>
      <c r="Y335" s="219"/>
      <c r="Z335" s="220">
        <v>1</v>
      </c>
      <c r="AA335" s="32"/>
    </row>
    <row r="336" spans="2:27" ht="25.5" hidden="1" x14ac:dyDescent="0.25">
      <c r="B336" s="28">
        <v>49</v>
      </c>
      <c r="C336" s="29" t="s">
        <v>74</v>
      </c>
      <c r="D336" s="30" t="s">
        <v>75</v>
      </c>
      <c r="E336" s="31" t="s">
        <v>134</v>
      </c>
      <c r="F336" s="30" t="s">
        <v>77</v>
      </c>
      <c r="G336" s="32" t="s">
        <v>78</v>
      </c>
      <c r="H336" s="35">
        <v>48215912</v>
      </c>
      <c r="I336" s="35">
        <v>49772920</v>
      </c>
      <c r="J336" s="32">
        <v>2025</v>
      </c>
      <c r="K336" s="33" t="s">
        <v>191</v>
      </c>
      <c r="L336" s="34">
        <f>Mensualización!BM61</f>
        <v>1</v>
      </c>
      <c r="M336" s="80">
        <f t="shared" si="21"/>
        <v>49772920</v>
      </c>
      <c r="N336" s="34">
        <f t="shared" si="24"/>
        <v>1</v>
      </c>
      <c r="O336" s="33">
        <f t="shared" si="22"/>
        <v>49772920</v>
      </c>
      <c r="P336" s="102">
        <f t="shared" si="23"/>
        <v>0</v>
      </c>
      <c r="Q336" s="33">
        <f t="shared" si="23"/>
        <v>0</v>
      </c>
      <c r="R336" s="219"/>
      <c r="S336" s="219"/>
      <c r="T336" s="219"/>
      <c r="U336" s="219"/>
      <c r="V336" s="219"/>
      <c r="W336" s="219"/>
      <c r="X336" s="219">
        <v>1</v>
      </c>
      <c r="Y336" s="219"/>
      <c r="Z336" s="220">
        <v>1</v>
      </c>
      <c r="AA336" s="32"/>
    </row>
    <row r="337" spans="2:27" ht="25.5" hidden="1" x14ac:dyDescent="0.25">
      <c r="B337" s="28">
        <v>50</v>
      </c>
      <c r="C337" s="29" t="s">
        <v>74</v>
      </c>
      <c r="D337" s="30" t="s">
        <v>75</v>
      </c>
      <c r="E337" s="31" t="s">
        <v>135</v>
      </c>
      <c r="F337" s="30" t="s">
        <v>77</v>
      </c>
      <c r="G337" s="32" t="s">
        <v>78</v>
      </c>
      <c r="H337" s="35">
        <v>7005616</v>
      </c>
      <c r="I337" s="35">
        <v>7231936</v>
      </c>
      <c r="J337" s="32">
        <v>2025</v>
      </c>
      <c r="K337" s="33" t="s">
        <v>191</v>
      </c>
      <c r="L337" s="34">
        <f>Mensualización!BM62</f>
        <v>8</v>
      </c>
      <c r="M337" s="80">
        <f t="shared" si="21"/>
        <v>57855488</v>
      </c>
      <c r="N337" s="34">
        <f t="shared" si="24"/>
        <v>8</v>
      </c>
      <c r="O337" s="33">
        <f t="shared" si="22"/>
        <v>57855488</v>
      </c>
      <c r="P337" s="102">
        <f t="shared" si="23"/>
        <v>0</v>
      </c>
      <c r="Q337" s="33">
        <f t="shared" si="23"/>
        <v>0</v>
      </c>
      <c r="R337" s="219"/>
      <c r="S337" s="219"/>
      <c r="T337" s="219"/>
      <c r="U337" s="219"/>
      <c r="V337" s="219"/>
      <c r="W337" s="219"/>
      <c r="X337" s="219">
        <v>8</v>
      </c>
      <c r="Y337" s="219"/>
      <c r="Z337" s="220">
        <v>8</v>
      </c>
      <c r="AA337" s="32"/>
    </row>
    <row r="338" spans="2:27" ht="25.5" hidden="1" x14ac:dyDescent="0.25">
      <c r="B338" s="28">
        <v>51</v>
      </c>
      <c r="C338" s="29" t="s">
        <v>74</v>
      </c>
      <c r="D338" s="30" t="s">
        <v>75</v>
      </c>
      <c r="E338" s="31" t="s">
        <v>136</v>
      </c>
      <c r="F338" s="30" t="s">
        <v>77</v>
      </c>
      <c r="G338" s="32" t="s">
        <v>78</v>
      </c>
      <c r="H338" s="35">
        <v>3296912</v>
      </c>
      <c r="I338" s="35">
        <v>3403448</v>
      </c>
      <c r="J338" s="32">
        <v>2025</v>
      </c>
      <c r="K338" s="33" t="s">
        <v>191</v>
      </c>
      <c r="L338" s="34">
        <f>Mensualización!BM63</f>
        <v>4</v>
      </c>
      <c r="M338" s="80">
        <f t="shared" si="21"/>
        <v>13613792</v>
      </c>
      <c r="N338" s="34">
        <f t="shared" si="24"/>
        <v>4</v>
      </c>
      <c r="O338" s="33">
        <f t="shared" si="22"/>
        <v>13613792</v>
      </c>
      <c r="P338" s="102">
        <f t="shared" si="23"/>
        <v>0</v>
      </c>
      <c r="Q338" s="33">
        <f t="shared" si="23"/>
        <v>0</v>
      </c>
      <c r="R338" s="219"/>
      <c r="S338" s="219"/>
      <c r="T338" s="219"/>
      <c r="U338" s="219"/>
      <c r="V338" s="219"/>
      <c r="W338" s="219"/>
      <c r="X338" s="219">
        <v>4</v>
      </c>
      <c r="Y338" s="219"/>
      <c r="Z338" s="220">
        <v>4</v>
      </c>
      <c r="AA338" s="32"/>
    </row>
    <row r="339" spans="2:27" ht="25.5" hidden="1" x14ac:dyDescent="0.25">
      <c r="B339" s="28">
        <v>52</v>
      </c>
      <c r="C339" s="29" t="s">
        <v>74</v>
      </c>
      <c r="D339" s="30" t="s">
        <v>75</v>
      </c>
      <c r="E339" s="31" t="s">
        <v>137</v>
      </c>
      <c r="F339" s="30" t="s">
        <v>77</v>
      </c>
      <c r="G339" s="32" t="s">
        <v>78</v>
      </c>
      <c r="H339" s="35">
        <v>2472592</v>
      </c>
      <c r="I339" s="35">
        <v>2552448</v>
      </c>
      <c r="J339" s="32">
        <v>2025</v>
      </c>
      <c r="K339" s="33" t="s">
        <v>191</v>
      </c>
      <c r="L339" s="34">
        <f>Mensualización!BM64</f>
        <v>7</v>
      </c>
      <c r="M339" s="80">
        <f t="shared" si="21"/>
        <v>17867136</v>
      </c>
      <c r="N339" s="34">
        <f t="shared" si="24"/>
        <v>7</v>
      </c>
      <c r="O339" s="33">
        <f t="shared" si="22"/>
        <v>17867136</v>
      </c>
      <c r="P339" s="102">
        <f t="shared" si="23"/>
        <v>0</v>
      </c>
      <c r="Q339" s="33">
        <f t="shared" si="23"/>
        <v>0</v>
      </c>
      <c r="R339" s="219"/>
      <c r="S339" s="219"/>
      <c r="T339" s="219"/>
      <c r="U339" s="219"/>
      <c r="V339" s="219"/>
      <c r="W339" s="219"/>
      <c r="X339" s="219">
        <v>7</v>
      </c>
      <c r="Y339" s="219"/>
      <c r="Z339" s="220">
        <v>7</v>
      </c>
      <c r="AA339" s="32"/>
    </row>
    <row r="340" spans="2:27" ht="25.5" hidden="1" x14ac:dyDescent="0.25">
      <c r="B340" s="28">
        <v>53</v>
      </c>
      <c r="C340" s="29" t="s">
        <v>74</v>
      </c>
      <c r="D340" s="30" t="s">
        <v>75</v>
      </c>
      <c r="E340" s="31" t="s">
        <v>138</v>
      </c>
      <c r="F340" s="30" t="s">
        <v>77</v>
      </c>
      <c r="G340" s="32" t="s">
        <v>119</v>
      </c>
      <c r="H340" s="35">
        <v>5357344</v>
      </c>
      <c r="I340" s="35">
        <v>5530304</v>
      </c>
      <c r="J340" s="32">
        <v>2025</v>
      </c>
      <c r="K340" s="33" t="s">
        <v>191</v>
      </c>
      <c r="L340" s="34">
        <f>Mensualización!BM65</f>
        <v>0</v>
      </c>
      <c r="M340" s="80">
        <f t="shared" si="21"/>
        <v>0</v>
      </c>
      <c r="N340" s="34">
        <f t="shared" si="24"/>
        <v>0</v>
      </c>
      <c r="O340" s="33">
        <f t="shared" si="22"/>
        <v>0</v>
      </c>
      <c r="P340" s="102">
        <f t="shared" si="23"/>
        <v>0</v>
      </c>
      <c r="Q340" s="33">
        <f t="shared" si="23"/>
        <v>0</v>
      </c>
      <c r="R340" s="219"/>
      <c r="S340" s="219"/>
      <c r="T340" s="219"/>
      <c r="U340" s="219"/>
      <c r="V340" s="219"/>
      <c r="W340" s="219"/>
      <c r="X340" s="219">
        <v>0</v>
      </c>
      <c r="Y340" s="219"/>
      <c r="Z340" s="220">
        <v>0</v>
      </c>
      <c r="AA340" s="32"/>
    </row>
    <row r="341" spans="2:27" ht="23.25" hidden="1" x14ac:dyDescent="0.25">
      <c r="B341" s="28">
        <v>54</v>
      </c>
      <c r="C341" s="29" t="s">
        <v>74</v>
      </c>
      <c r="D341" s="30" t="s">
        <v>75</v>
      </c>
      <c r="E341" s="31" t="s">
        <v>139</v>
      </c>
      <c r="F341" s="30" t="s">
        <v>80</v>
      </c>
      <c r="G341" s="32" t="s">
        <v>78</v>
      </c>
      <c r="H341" s="35">
        <v>67192</v>
      </c>
      <c r="I341" s="35">
        <v>69364</v>
      </c>
      <c r="J341" s="32">
        <v>2025</v>
      </c>
      <c r="K341" s="33" t="s">
        <v>191</v>
      </c>
      <c r="L341" s="34">
        <f>Mensualización!BM66</f>
        <v>0</v>
      </c>
      <c r="M341" s="80">
        <f t="shared" si="21"/>
        <v>0</v>
      </c>
      <c r="N341" s="34">
        <f t="shared" si="24"/>
        <v>0</v>
      </c>
      <c r="O341" s="33">
        <f t="shared" si="22"/>
        <v>0</v>
      </c>
      <c r="P341" s="102">
        <f t="shared" si="23"/>
        <v>0</v>
      </c>
      <c r="Q341" s="33">
        <f t="shared" si="23"/>
        <v>0</v>
      </c>
      <c r="R341" s="219"/>
      <c r="S341" s="219"/>
      <c r="T341" s="219"/>
      <c r="U341" s="219"/>
      <c r="V341" s="219"/>
      <c r="W341" s="219"/>
      <c r="X341" s="219">
        <v>0</v>
      </c>
      <c r="Y341" s="219"/>
      <c r="Z341" s="220">
        <v>0</v>
      </c>
      <c r="AA341" s="32"/>
    </row>
    <row r="342" spans="2:27" ht="23.25" hidden="1" x14ac:dyDescent="0.25">
      <c r="B342" s="28">
        <v>55</v>
      </c>
      <c r="C342" s="29" t="s">
        <v>74</v>
      </c>
      <c r="D342" s="30" t="s">
        <v>75</v>
      </c>
      <c r="E342" s="31" t="s">
        <v>140</v>
      </c>
      <c r="F342" s="30" t="s">
        <v>83</v>
      </c>
      <c r="G342" s="32" t="s">
        <v>78</v>
      </c>
      <c r="H342" s="35">
        <v>109185</v>
      </c>
      <c r="I342" s="35">
        <v>112710</v>
      </c>
      <c r="J342" s="32">
        <v>2025</v>
      </c>
      <c r="K342" s="33" t="s">
        <v>191</v>
      </c>
      <c r="L342" s="34">
        <f>Mensualización!BM67</f>
        <v>0</v>
      </c>
      <c r="M342" s="80">
        <f t="shared" si="21"/>
        <v>0</v>
      </c>
      <c r="N342" s="34">
        <f t="shared" si="24"/>
        <v>0</v>
      </c>
      <c r="O342" s="33">
        <f t="shared" si="22"/>
        <v>0</v>
      </c>
      <c r="P342" s="102">
        <f t="shared" si="23"/>
        <v>0</v>
      </c>
      <c r="Q342" s="33">
        <f t="shared" si="23"/>
        <v>0</v>
      </c>
      <c r="R342" s="219"/>
      <c r="S342" s="219"/>
      <c r="T342" s="219"/>
      <c r="U342" s="219"/>
      <c r="V342" s="219"/>
      <c r="W342" s="219"/>
      <c r="X342" s="219">
        <v>0</v>
      </c>
      <c r="Y342" s="219"/>
      <c r="Z342" s="220">
        <v>0</v>
      </c>
      <c r="AA342" s="32"/>
    </row>
    <row r="343" spans="2:27" ht="23.25" hidden="1" x14ac:dyDescent="0.25">
      <c r="B343" s="28">
        <v>56</v>
      </c>
      <c r="C343" s="29" t="s">
        <v>74</v>
      </c>
      <c r="D343" s="30" t="s">
        <v>75</v>
      </c>
      <c r="E343" s="31" t="s">
        <v>141</v>
      </c>
      <c r="F343" s="30" t="s">
        <v>83</v>
      </c>
      <c r="G343" s="32" t="s">
        <v>142</v>
      </c>
      <c r="H343" s="35">
        <v>109185</v>
      </c>
      <c r="I343" s="35">
        <v>112710</v>
      </c>
      <c r="J343" s="32">
        <v>2025</v>
      </c>
      <c r="K343" s="33" t="s">
        <v>191</v>
      </c>
      <c r="L343" s="34">
        <f>Mensualización!BM68</f>
        <v>0</v>
      </c>
      <c r="M343" s="80">
        <f t="shared" ref="M343:M406" si="25">+L343*I343</f>
        <v>0</v>
      </c>
      <c r="N343" s="34">
        <f t="shared" si="24"/>
        <v>0</v>
      </c>
      <c r="O343" s="33">
        <f t="shared" ref="O343:O406" si="26">IFERROR(+N343*I343,"")</f>
        <v>0</v>
      </c>
      <c r="P343" s="102">
        <f t="shared" si="23"/>
        <v>0</v>
      </c>
      <c r="Q343" s="33">
        <f t="shared" si="23"/>
        <v>0</v>
      </c>
      <c r="R343" s="219"/>
      <c r="S343" s="219"/>
      <c r="T343" s="219"/>
      <c r="U343" s="219"/>
      <c r="V343" s="219"/>
      <c r="W343" s="219"/>
      <c r="X343" s="219">
        <v>0</v>
      </c>
      <c r="Y343" s="219"/>
      <c r="Z343" s="220">
        <v>0</v>
      </c>
      <c r="AA343" s="32"/>
    </row>
    <row r="344" spans="2:27" ht="23.25" hidden="1" x14ac:dyDescent="0.25">
      <c r="B344" s="28">
        <v>57</v>
      </c>
      <c r="C344" s="29" t="s">
        <v>74</v>
      </c>
      <c r="D344" s="30" t="s">
        <v>75</v>
      </c>
      <c r="E344" s="31" t="s">
        <v>143</v>
      </c>
      <c r="F344" s="30" t="s">
        <v>83</v>
      </c>
      <c r="G344" s="32" t="s">
        <v>142</v>
      </c>
      <c r="H344" s="35">
        <v>109185</v>
      </c>
      <c r="I344" s="35">
        <v>112710</v>
      </c>
      <c r="J344" s="32">
        <v>2025</v>
      </c>
      <c r="K344" s="33" t="s">
        <v>191</v>
      </c>
      <c r="L344" s="34">
        <f>Mensualización!BM69</f>
        <v>0</v>
      </c>
      <c r="M344" s="80">
        <f t="shared" si="25"/>
        <v>0</v>
      </c>
      <c r="N344" s="34">
        <f t="shared" si="24"/>
        <v>0</v>
      </c>
      <c r="O344" s="33">
        <f t="shared" si="26"/>
        <v>0</v>
      </c>
      <c r="P344" s="102">
        <f t="shared" si="23"/>
        <v>0</v>
      </c>
      <c r="Q344" s="33">
        <f t="shared" si="23"/>
        <v>0</v>
      </c>
      <c r="R344" s="219"/>
      <c r="S344" s="219"/>
      <c r="T344" s="219"/>
      <c r="U344" s="219"/>
      <c r="V344" s="219"/>
      <c r="W344" s="219"/>
      <c r="X344" s="219">
        <v>0</v>
      </c>
      <c r="Y344" s="219"/>
      <c r="Z344" s="220">
        <v>0</v>
      </c>
      <c r="AA344" s="32"/>
    </row>
    <row r="345" spans="2:27" ht="25.5" hidden="1" x14ac:dyDescent="0.25">
      <c r="B345" s="28">
        <v>58</v>
      </c>
      <c r="C345" s="29" t="s">
        <v>74</v>
      </c>
      <c r="D345" s="30" t="s">
        <v>75</v>
      </c>
      <c r="E345" s="31" t="s">
        <v>144</v>
      </c>
      <c r="F345" s="30" t="s">
        <v>83</v>
      </c>
      <c r="G345" s="32" t="s">
        <v>142</v>
      </c>
      <c r="H345" s="35">
        <v>109185</v>
      </c>
      <c r="I345" s="35">
        <v>112710</v>
      </c>
      <c r="J345" s="32">
        <v>2025</v>
      </c>
      <c r="K345" s="33" t="s">
        <v>191</v>
      </c>
      <c r="L345" s="34">
        <f>Mensualización!BM70</f>
        <v>0</v>
      </c>
      <c r="M345" s="80">
        <f t="shared" si="25"/>
        <v>0</v>
      </c>
      <c r="N345" s="34">
        <f t="shared" si="24"/>
        <v>0</v>
      </c>
      <c r="O345" s="33">
        <f t="shared" si="26"/>
        <v>0</v>
      </c>
      <c r="P345" s="102">
        <f t="shared" si="23"/>
        <v>0</v>
      </c>
      <c r="Q345" s="33">
        <f t="shared" si="23"/>
        <v>0</v>
      </c>
      <c r="R345" s="219"/>
      <c r="S345" s="219"/>
      <c r="T345" s="219"/>
      <c r="U345" s="219"/>
      <c r="V345" s="219"/>
      <c r="W345" s="219"/>
      <c r="X345" s="219">
        <v>0</v>
      </c>
      <c r="Y345" s="219"/>
      <c r="Z345" s="220">
        <v>0</v>
      </c>
      <c r="AA345" s="32"/>
    </row>
    <row r="346" spans="2:27" ht="23.25" hidden="1" x14ac:dyDescent="0.25">
      <c r="B346" s="28">
        <v>59</v>
      </c>
      <c r="C346" s="29" t="s">
        <v>74</v>
      </c>
      <c r="D346" s="30" t="s">
        <v>75</v>
      </c>
      <c r="E346" s="31" t="s">
        <v>145</v>
      </c>
      <c r="F346" s="30" t="s">
        <v>83</v>
      </c>
      <c r="G346" s="32" t="s">
        <v>142</v>
      </c>
      <c r="H346" s="35">
        <v>109185</v>
      </c>
      <c r="I346" s="35">
        <v>112710</v>
      </c>
      <c r="J346" s="32">
        <v>2025</v>
      </c>
      <c r="K346" s="33" t="s">
        <v>191</v>
      </c>
      <c r="L346" s="34">
        <f>Mensualización!BM71</f>
        <v>0</v>
      </c>
      <c r="M346" s="80">
        <f t="shared" si="25"/>
        <v>0</v>
      </c>
      <c r="N346" s="34">
        <f t="shared" si="24"/>
        <v>0</v>
      </c>
      <c r="O346" s="33">
        <f t="shared" si="26"/>
        <v>0</v>
      </c>
      <c r="P346" s="102">
        <f t="shared" si="23"/>
        <v>0</v>
      </c>
      <c r="Q346" s="33">
        <f t="shared" si="23"/>
        <v>0</v>
      </c>
      <c r="R346" s="219"/>
      <c r="S346" s="219"/>
      <c r="T346" s="219"/>
      <c r="U346" s="219"/>
      <c r="V346" s="219"/>
      <c r="W346" s="219"/>
      <c r="X346" s="219">
        <v>0</v>
      </c>
      <c r="Y346" s="219"/>
      <c r="Z346" s="220">
        <v>0</v>
      </c>
      <c r="AA346" s="32"/>
    </row>
    <row r="347" spans="2:27" ht="23.25" hidden="1" x14ac:dyDescent="0.25">
      <c r="B347" s="28">
        <v>60</v>
      </c>
      <c r="C347" s="29" t="s">
        <v>74</v>
      </c>
      <c r="D347" s="30" t="s">
        <v>75</v>
      </c>
      <c r="E347" s="31" t="s">
        <v>146</v>
      </c>
      <c r="F347" s="30" t="s">
        <v>83</v>
      </c>
      <c r="G347" s="32" t="s">
        <v>142</v>
      </c>
      <c r="H347" s="35">
        <v>109185</v>
      </c>
      <c r="I347" s="35">
        <v>112710</v>
      </c>
      <c r="J347" s="32">
        <v>2025</v>
      </c>
      <c r="K347" s="33" t="s">
        <v>191</v>
      </c>
      <c r="L347" s="34">
        <f>Mensualización!BM72</f>
        <v>0</v>
      </c>
      <c r="M347" s="80">
        <f t="shared" si="25"/>
        <v>0</v>
      </c>
      <c r="N347" s="34">
        <f t="shared" si="24"/>
        <v>0</v>
      </c>
      <c r="O347" s="33">
        <f t="shared" si="26"/>
        <v>0</v>
      </c>
      <c r="P347" s="102">
        <f t="shared" si="23"/>
        <v>0</v>
      </c>
      <c r="Q347" s="33">
        <f t="shared" si="23"/>
        <v>0</v>
      </c>
      <c r="R347" s="219"/>
      <c r="S347" s="219"/>
      <c r="T347" s="219"/>
      <c r="U347" s="219"/>
      <c r="V347" s="219"/>
      <c r="W347" s="219"/>
      <c r="X347" s="219">
        <v>0</v>
      </c>
      <c r="Y347" s="219"/>
      <c r="Z347" s="220">
        <v>0</v>
      </c>
      <c r="AA347" s="32"/>
    </row>
    <row r="348" spans="2:27" ht="23.25" hidden="1" x14ac:dyDescent="0.25">
      <c r="B348" s="28">
        <v>61</v>
      </c>
      <c r="C348" s="29" t="s">
        <v>74</v>
      </c>
      <c r="D348" s="30" t="s">
        <v>75</v>
      </c>
      <c r="E348" s="31" t="s">
        <v>147</v>
      </c>
      <c r="F348" s="30" t="s">
        <v>92</v>
      </c>
      <c r="G348" s="32" t="s">
        <v>142</v>
      </c>
      <c r="H348" s="35">
        <v>179176</v>
      </c>
      <c r="I348" s="35">
        <v>184968</v>
      </c>
      <c r="J348" s="32">
        <v>2025</v>
      </c>
      <c r="K348" s="33" t="s">
        <v>191</v>
      </c>
      <c r="L348" s="34">
        <f>Mensualización!BM73</f>
        <v>0</v>
      </c>
      <c r="M348" s="80">
        <f t="shared" si="25"/>
        <v>0</v>
      </c>
      <c r="N348" s="34">
        <f t="shared" si="24"/>
        <v>0</v>
      </c>
      <c r="O348" s="33">
        <f t="shared" si="26"/>
        <v>0</v>
      </c>
      <c r="P348" s="102">
        <f t="shared" si="23"/>
        <v>0</v>
      </c>
      <c r="Q348" s="33">
        <f t="shared" si="23"/>
        <v>0</v>
      </c>
      <c r="R348" s="219"/>
      <c r="S348" s="219"/>
      <c r="T348" s="219"/>
      <c r="U348" s="219"/>
      <c r="V348" s="219"/>
      <c r="W348" s="219"/>
      <c r="X348" s="219">
        <v>0</v>
      </c>
      <c r="Y348" s="219"/>
      <c r="Z348" s="220">
        <v>0</v>
      </c>
      <c r="AA348" s="32"/>
    </row>
    <row r="349" spans="2:27" ht="23.25" hidden="1" x14ac:dyDescent="0.25">
      <c r="B349" s="28">
        <v>62</v>
      </c>
      <c r="C349" s="29" t="s">
        <v>74</v>
      </c>
      <c r="D349" s="30" t="s">
        <v>75</v>
      </c>
      <c r="E349" s="31" t="s">
        <v>148</v>
      </c>
      <c r="F349" s="30" t="s">
        <v>92</v>
      </c>
      <c r="G349" s="32" t="s">
        <v>142</v>
      </c>
      <c r="H349" s="35">
        <v>159735</v>
      </c>
      <c r="I349" s="35">
        <v>164895</v>
      </c>
      <c r="J349" s="32">
        <v>2025</v>
      </c>
      <c r="K349" s="33" t="s">
        <v>191</v>
      </c>
      <c r="L349" s="34">
        <f>Mensualización!BM74</f>
        <v>0</v>
      </c>
      <c r="M349" s="80">
        <f t="shared" si="25"/>
        <v>0</v>
      </c>
      <c r="N349" s="34">
        <f t="shared" si="24"/>
        <v>0</v>
      </c>
      <c r="O349" s="33">
        <f t="shared" si="26"/>
        <v>0</v>
      </c>
      <c r="P349" s="102">
        <f t="shared" si="23"/>
        <v>0</v>
      </c>
      <c r="Q349" s="33">
        <f t="shared" si="23"/>
        <v>0</v>
      </c>
      <c r="R349" s="219"/>
      <c r="S349" s="219"/>
      <c r="T349" s="219"/>
      <c r="U349" s="219"/>
      <c r="V349" s="219"/>
      <c r="W349" s="219"/>
      <c r="X349" s="219">
        <v>0</v>
      </c>
      <c r="Y349" s="219"/>
      <c r="Z349" s="220">
        <v>0</v>
      </c>
      <c r="AA349" s="32"/>
    </row>
    <row r="350" spans="2:27" ht="23.25" hidden="1" x14ac:dyDescent="0.25">
      <c r="B350" s="28">
        <v>63</v>
      </c>
      <c r="C350" s="29" t="s">
        <v>74</v>
      </c>
      <c r="D350" s="30" t="s">
        <v>75</v>
      </c>
      <c r="E350" s="31" t="s">
        <v>149</v>
      </c>
      <c r="F350" s="30" t="s">
        <v>92</v>
      </c>
      <c r="G350" s="32" t="s">
        <v>142</v>
      </c>
      <c r="H350" s="35">
        <v>90988</v>
      </c>
      <c r="I350" s="35">
        <v>93925</v>
      </c>
      <c r="J350" s="32">
        <v>2025</v>
      </c>
      <c r="K350" s="33" t="s">
        <v>191</v>
      </c>
      <c r="L350" s="34">
        <f>Mensualización!BM75</f>
        <v>0</v>
      </c>
      <c r="M350" s="80">
        <f t="shared" si="25"/>
        <v>0</v>
      </c>
      <c r="N350" s="34">
        <f t="shared" si="24"/>
        <v>0</v>
      </c>
      <c r="O350" s="33">
        <f t="shared" si="26"/>
        <v>0</v>
      </c>
      <c r="P350" s="102">
        <f t="shared" si="23"/>
        <v>0</v>
      </c>
      <c r="Q350" s="33">
        <f t="shared" si="23"/>
        <v>0</v>
      </c>
      <c r="R350" s="219"/>
      <c r="S350" s="219"/>
      <c r="T350" s="219"/>
      <c r="U350" s="219"/>
      <c r="V350" s="219"/>
      <c r="W350" s="219"/>
      <c r="X350" s="219">
        <v>0</v>
      </c>
      <c r="Y350" s="219"/>
      <c r="Z350" s="220">
        <v>0</v>
      </c>
      <c r="AA350" s="32"/>
    </row>
    <row r="351" spans="2:27" ht="23.25" hidden="1" x14ac:dyDescent="0.25">
      <c r="B351" s="28">
        <v>64</v>
      </c>
      <c r="C351" s="29" t="s">
        <v>74</v>
      </c>
      <c r="D351" s="30" t="s">
        <v>75</v>
      </c>
      <c r="E351" s="31" t="s">
        <v>150</v>
      </c>
      <c r="F351" s="30" t="s">
        <v>92</v>
      </c>
      <c r="G351" s="32" t="s">
        <v>142</v>
      </c>
      <c r="H351" s="35">
        <v>109185</v>
      </c>
      <c r="I351" s="35">
        <v>112710</v>
      </c>
      <c r="J351" s="32">
        <v>2025</v>
      </c>
      <c r="K351" s="33" t="s">
        <v>191</v>
      </c>
      <c r="L351" s="34">
        <f>Mensualización!BM76</f>
        <v>0</v>
      </c>
      <c r="M351" s="80">
        <f t="shared" si="25"/>
        <v>0</v>
      </c>
      <c r="N351" s="34">
        <f t="shared" si="24"/>
        <v>0</v>
      </c>
      <c r="O351" s="33">
        <f t="shared" si="26"/>
        <v>0</v>
      </c>
      <c r="P351" s="102">
        <f t="shared" si="23"/>
        <v>0</v>
      </c>
      <c r="Q351" s="33">
        <f t="shared" si="23"/>
        <v>0</v>
      </c>
      <c r="R351" s="219"/>
      <c r="S351" s="219"/>
      <c r="T351" s="219"/>
      <c r="U351" s="219"/>
      <c r="V351" s="219"/>
      <c r="W351" s="219"/>
      <c r="X351" s="219">
        <v>0</v>
      </c>
      <c r="Y351" s="219"/>
      <c r="Z351" s="220">
        <v>0</v>
      </c>
      <c r="AA351" s="32"/>
    </row>
    <row r="352" spans="2:27" ht="23.25" hidden="1" x14ac:dyDescent="0.25">
      <c r="B352" s="28">
        <v>65</v>
      </c>
      <c r="C352" s="29" t="s">
        <v>74</v>
      </c>
      <c r="D352" s="30" t="s">
        <v>75</v>
      </c>
      <c r="E352" s="31" t="s">
        <v>151</v>
      </c>
      <c r="F352" s="30" t="s">
        <v>92</v>
      </c>
      <c r="G352" s="32" t="s">
        <v>142</v>
      </c>
      <c r="H352" s="35">
        <v>90988</v>
      </c>
      <c r="I352" s="35">
        <v>93925</v>
      </c>
      <c r="J352" s="32">
        <v>2025</v>
      </c>
      <c r="K352" s="33" t="s">
        <v>191</v>
      </c>
      <c r="L352" s="34">
        <f>Mensualización!BM77</f>
        <v>0</v>
      </c>
      <c r="M352" s="80">
        <f t="shared" si="25"/>
        <v>0</v>
      </c>
      <c r="N352" s="34">
        <f t="shared" si="24"/>
        <v>0</v>
      </c>
      <c r="O352" s="33">
        <f t="shared" si="26"/>
        <v>0</v>
      </c>
      <c r="P352" s="102">
        <f t="shared" si="23"/>
        <v>0</v>
      </c>
      <c r="Q352" s="33">
        <f t="shared" si="23"/>
        <v>0</v>
      </c>
      <c r="R352" s="219"/>
      <c r="S352" s="219"/>
      <c r="T352" s="219"/>
      <c r="U352" s="219"/>
      <c r="V352" s="219"/>
      <c r="W352" s="219"/>
      <c r="X352" s="219">
        <v>0</v>
      </c>
      <c r="Y352" s="219"/>
      <c r="Z352" s="220">
        <v>0</v>
      </c>
      <c r="AA352" s="32"/>
    </row>
    <row r="353" spans="2:27" ht="25.5" hidden="1" x14ac:dyDescent="0.25">
      <c r="B353" s="28">
        <v>66</v>
      </c>
      <c r="C353" s="29" t="s">
        <v>74</v>
      </c>
      <c r="D353" s="30" t="s">
        <v>75</v>
      </c>
      <c r="E353" s="31" t="s">
        <v>152</v>
      </c>
      <c r="F353" s="30" t="s">
        <v>77</v>
      </c>
      <c r="G353" s="32" t="s">
        <v>142</v>
      </c>
      <c r="H353" s="35">
        <v>537528</v>
      </c>
      <c r="I353" s="35">
        <v>554904</v>
      </c>
      <c r="J353" s="32">
        <v>2025</v>
      </c>
      <c r="K353" s="33" t="s">
        <v>191</v>
      </c>
      <c r="L353" s="34">
        <f>Mensualización!BM78</f>
        <v>0</v>
      </c>
      <c r="M353" s="80">
        <f t="shared" si="25"/>
        <v>0</v>
      </c>
      <c r="N353" s="34">
        <f t="shared" si="24"/>
        <v>0</v>
      </c>
      <c r="O353" s="33">
        <f t="shared" si="26"/>
        <v>0</v>
      </c>
      <c r="P353" s="102">
        <f t="shared" si="23"/>
        <v>0</v>
      </c>
      <c r="Q353" s="33">
        <f t="shared" si="23"/>
        <v>0</v>
      </c>
      <c r="R353" s="219"/>
      <c r="S353" s="219"/>
      <c r="T353" s="219"/>
      <c r="U353" s="219"/>
      <c r="V353" s="219"/>
      <c r="W353" s="219"/>
      <c r="X353" s="219">
        <v>0</v>
      </c>
      <c r="Y353" s="219"/>
      <c r="Z353" s="220">
        <v>0</v>
      </c>
      <c r="AA353" s="32"/>
    </row>
    <row r="354" spans="2:27" ht="25.5" hidden="1" x14ac:dyDescent="0.25">
      <c r="B354" s="28">
        <v>67</v>
      </c>
      <c r="C354" s="29" t="s">
        <v>74</v>
      </c>
      <c r="D354" s="30" t="s">
        <v>75</v>
      </c>
      <c r="E354" s="31" t="s">
        <v>153</v>
      </c>
      <c r="F354" s="30" t="s">
        <v>77</v>
      </c>
      <c r="G354" s="32" t="s">
        <v>142</v>
      </c>
      <c r="H354" s="35">
        <v>1533456</v>
      </c>
      <c r="I354" s="35">
        <v>1582992</v>
      </c>
      <c r="J354" s="32">
        <v>2025</v>
      </c>
      <c r="K354" s="33" t="s">
        <v>191</v>
      </c>
      <c r="L354" s="34">
        <f>Mensualización!BM79</f>
        <v>0</v>
      </c>
      <c r="M354" s="80">
        <f t="shared" si="25"/>
        <v>0</v>
      </c>
      <c r="N354" s="34">
        <f t="shared" si="24"/>
        <v>0</v>
      </c>
      <c r="O354" s="33">
        <f t="shared" si="26"/>
        <v>0</v>
      </c>
      <c r="P354" s="102">
        <f t="shared" si="23"/>
        <v>0</v>
      </c>
      <c r="Q354" s="33">
        <f t="shared" si="23"/>
        <v>0</v>
      </c>
      <c r="R354" s="219"/>
      <c r="S354" s="219"/>
      <c r="T354" s="219"/>
      <c r="U354" s="219"/>
      <c r="V354" s="219"/>
      <c r="W354" s="219"/>
      <c r="X354" s="219">
        <v>0</v>
      </c>
      <c r="Y354" s="219"/>
      <c r="Z354" s="220">
        <v>0</v>
      </c>
      <c r="AA354" s="32"/>
    </row>
    <row r="355" spans="2:27" ht="25.5" hidden="1" x14ac:dyDescent="0.25">
      <c r="B355" s="28">
        <v>68</v>
      </c>
      <c r="C355" s="29" t="s">
        <v>74</v>
      </c>
      <c r="D355" s="30" t="s">
        <v>75</v>
      </c>
      <c r="E355" s="31" t="s">
        <v>154</v>
      </c>
      <c r="F355" s="30" t="s">
        <v>77</v>
      </c>
      <c r="G355" s="32" t="s">
        <v>142</v>
      </c>
      <c r="H355" s="35">
        <v>873480</v>
      </c>
      <c r="I355" s="35">
        <v>901680</v>
      </c>
      <c r="J355" s="32">
        <v>2025</v>
      </c>
      <c r="K355" s="33" t="s">
        <v>191</v>
      </c>
      <c r="L355" s="34">
        <f>Mensualización!BM80</f>
        <v>0</v>
      </c>
      <c r="M355" s="80">
        <f t="shared" si="25"/>
        <v>0</v>
      </c>
      <c r="N355" s="34">
        <f t="shared" si="24"/>
        <v>0</v>
      </c>
      <c r="O355" s="33">
        <f t="shared" si="26"/>
        <v>0</v>
      </c>
      <c r="P355" s="102">
        <f t="shared" si="23"/>
        <v>0</v>
      </c>
      <c r="Q355" s="33">
        <f t="shared" si="23"/>
        <v>0</v>
      </c>
      <c r="R355" s="219"/>
      <c r="S355" s="219"/>
      <c r="T355" s="219"/>
      <c r="U355" s="219"/>
      <c r="V355" s="219"/>
      <c r="W355" s="219"/>
      <c r="X355" s="219">
        <v>0</v>
      </c>
      <c r="Y355" s="219"/>
      <c r="Z355" s="220">
        <v>0</v>
      </c>
      <c r="AA355" s="32"/>
    </row>
    <row r="356" spans="2:27" ht="25.5" hidden="1" x14ac:dyDescent="0.25">
      <c r="B356" s="186">
        <v>69</v>
      </c>
      <c r="C356" s="187" t="s">
        <v>74</v>
      </c>
      <c r="D356" s="188" t="s">
        <v>75</v>
      </c>
      <c r="E356" s="189" t="s">
        <v>155</v>
      </c>
      <c r="F356" s="188" t="s">
        <v>77</v>
      </c>
      <c r="G356" s="190" t="s">
        <v>78</v>
      </c>
      <c r="H356" s="191">
        <v>7726896</v>
      </c>
      <c r="I356" s="191">
        <v>7976400</v>
      </c>
      <c r="J356" s="32">
        <v>2025</v>
      </c>
      <c r="K356" s="192" t="s">
        <v>191</v>
      </c>
      <c r="L356" s="193">
        <f>Mensualización!BM81</f>
        <v>0</v>
      </c>
      <c r="M356" s="194">
        <f t="shared" si="25"/>
        <v>0</v>
      </c>
      <c r="N356" s="193">
        <f t="shared" si="24"/>
        <v>0</v>
      </c>
      <c r="O356" s="192">
        <f t="shared" si="26"/>
        <v>0</v>
      </c>
      <c r="P356" s="195">
        <f t="shared" si="23"/>
        <v>0</v>
      </c>
      <c r="Q356" s="192">
        <f t="shared" si="23"/>
        <v>0</v>
      </c>
      <c r="R356" s="221"/>
      <c r="S356" s="221"/>
      <c r="T356" s="221"/>
      <c r="U356" s="221"/>
      <c r="V356" s="221"/>
      <c r="W356" s="221"/>
      <c r="X356" s="221">
        <v>0</v>
      </c>
      <c r="Y356" s="221"/>
      <c r="Z356" s="222">
        <v>0</v>
      </c>
      <c r="AA356" s="190"/>
    </row>
    <row r="357" spans="2:27" ht="25.5" x14ac:dyDescent="0.25">
      <c r="B357" s="208">
        <v>1</v>
      </c>
      <c r="C357" s="209" t="s">
        <v>74</v>
      </c>
      <c r="D357" s="14" t="s">
        <v>75</v>
      </c>
      <c r="E357" s="74" t="s">
        <v>76</v>
      </c>
      <c r="F357" s="14" t="s">
        <v>77</v>
      </c>
      <c r="G357" s="75" t="s">
        <v>78</v>
      </c>
      <c r="H357" s="210">
        <v>4658560</v>
      </c>
      <c r="I357" s="210">
        <v>4809120</v>
      </c>
      <c r="J357" s="183">
        <v>2025</v>
      </c>
      <c r="K357" s="15" t="s">
        <v>192</v>
      </c>
      <c r="L357" s="2">
        <f>Mensualización!BN13</f>
        <v>1.2</v>
      </c>
      <c r="M357" s="211">
        <f t="shared" si="25"/>
        <v>5770944</v>
      </c>
      <c r="N357" s="2">
        <f t="shared" si="24"/>
        <v>0.9</v>
      </c>
      <c r="O357" s="15">
        <f t="shared" si="26"/>
        <v>4328208</v>
      </c>
      <c r="P357" s="212">
        <f t="shared" si="23"/>
        <v>0.29999999999999993</v>
      </c>
      <c r="Q357" s="15">
        <f t="shared" si="23"/>
        <v>1442736</v>
      </c>
      <c r="R357" s="213"/>
      <c r="S357" s="213"/>
      <c r="T357" s="213"/>
      <c r="U357" s="213"/>
      <c r="V357" s="213"/>
      <c r="W357" s="213"/>
      <c r="X357" s="213">
        <v>0.9</v>
      </c>
      <c r="Y357" s="213"/>
      <c r="Z357" s="214">
        <f>SUM(X357:Y357)</f>
        <v>0.9</v>
      </c>
      <c r="AA357" s="215"/>
    </row>
    <row r="358" spans="2:27" ht="23.25" x14ac:dyDescent="0.25">
      <c r="B358" s="208">
        <v>2</v>
      </c>
      <c r="C358" s="209" t="s">
        <v>74</v>
      </c>
      <c r="D358" s="14" t="s">
        <v>75</v>
      </c>
      <c r="E358" s="74" t="s">
        <v>79</v>
      </c>
      <c r="F358" s="14" t="s">
        <v>80</v>
      </c>
      <c r="G358" s="75" t="s">
        <v>78</v>
      </c>
      <c r="H358" s="210">
        <v>35836</v>
      </c>
      <c r="I358" s="210">
        <v>36994</v>
      </c>
      <c r="J358" s="183">
        <v>2025</v>
      </c>
      <c r="K358" s="15" t="s">
        <v>192</v>
      </c>
      <c r="L358" s="2">
        <f>Mensualización!BN14</f>
        <v>9360</v>
      </c>
      <c r="M358" s="211">
        <f t="shared" si="25"/>
        <v>346263840</v>
      </c>
      <c r="N358" s="2">
        <f t="shared" si="24"/>
        <v>6263</v>
      </c>
      <c r="O358" s="15">
        <f t="shared" si="26"/>
        <v>231693422</v>
      </c>
      <c r="P358" s="212">
        <f t="shared" si="23"/>
        <v>3097</v>
      </c>
      <c r="Q358" s="15">
        <f t="shared" si="23"/>
        <v>114570418</v>
      </c>
      <c r="R358" s="213">
        <v>661</v>
      </c>
      <c r="S358" s="213">
        <v>2975</v>
      </c>
      <c r="T358" s="213">
        <v>226</v>
      </c>
      <c r="U358" s="213">
        <v>42</v>
      </c>
      <c r="V358" s="213">
        <v>29</v>
      </c>
      <c r="W358" s="213">
        <v>2330</v>
      </c>
      <c r="X358" s="213">
        <f t="shared" ref="X358:X421" si="27">SUM(R358:W358)</f>
        <v>6263</v>
      </c>
      <c r="Y358" s="213"/>
      <c r="Z358" s="214">
        <f t="shared" ref="Z358:Z421" si="28">SUM(X358:Y358)</f>
        <v>6263</v>
      </c>
      <c r="AA358" s="215"/>
    </row>
    <row r="359" spans="2:27" ht="23.25" x14ac:dyDescent="0.25">
      <c r="B359" s="208">
        <v>3</v>
      </c>
      <c r="C359" s="209" t="s">
        <v>74</v>
      </c>
      <c r="D359" s="14" t="s">
        <v>75</v>
      </c>
      <c r="E359" s="74" t="s">
        <v>81</v>
      </c>
      <c r="F359" s="14" t="s">
        <v>80</v>
      </c>
      <c r="G359" s="75" t="s">
        <v>78</v>
      </c>
      <c r="H359" s="210">
        <v>44795</v>
      </c>
      <c r="I359" s="210">
        <v>46242</v>
      </c>
      <c r="J359" s="183">
        <v>2025</v>
      </c>
      <c r="K359" s="15" t="s">
        <v>192</v>
      </c>
      <c r="L359" s="2">
        <f>Mensualización!BN15</f>
        <v>19</v>
      </c>
      <c r="M359" s="211">
        <f t="shared" si="25"/>
        <v>878598</v>
      </c>
      <c r="N359" s="2">
        <f t="shared" si="24"/>
        <v>0</v>
      </c>
      <c r="O359" s="15">
        <f t="shared" si="26"/>
        <v>0</v>
      </c>
      <c r="P359" s="212">
        <f t="shared" si="23"/>
        <v>19</v>
      </c>
      <c r="Q359" s="15">
        <f t="shared" si="23"/>
        <v>878598</v>
      </c>
      <c r="R359" s="213">
        <v>0</v>
      </c>
      <c r="S359" s="213">
        <v>0</v>
      </c>
      <c r="T359" s="213">
        <v>0</v>
      </c>
      <c r="U359" s="213">
        <v>0</v>
      </c>
      <c r="V359" s="213">
        <v>0</v>
      </c>
      <c r="W359" s="213">
        <v>0</v>
      </c>
      <c r="X359" s="213">
        <f t="shared" si="27"/>
        <v>0</v>
      </c>
      <c r="Y359" s="213"/>
      <c r="Z359" s="214">
        <f t="shared" si="28"/>
        <v>0</v>
      </c>
      <c r="AA359" s="215"/>
    </row>
    <row r="360" spans="2:27" ht="23.25" x14ac:dyDescent="0.25">
      <c r="B360" s="208">
        <v>4</v>
      </c>
      <c r="C360" s="209" t="s">
        <v>74</v>
      </c>
      <c r="D360" s="14" t="s">
        <v>75</v>
      </c>
      <c r="E360" s="74" t="s">
        <v>82</v>
      </c>
      <c r="F360" s="14" t="s">
        <v>83</v>
      </c>
      <c r="G360" s="75" t="s">
        <v>78</v>
      </c>
      <c r="H360" s="210">
        <v>58232</v>
      </c>
      <c r="I360" s="210">
        <v>60112</v>
      </c>
      <c r="J360" s="183">
        <v>2025</v>
      </c>
      <c r="K360" s="15" t="s">
        <v>192</v>
      </c>
      <c r="L360" s="2">
        <f>Mensualización!BN16</f>
        <v>366</v>
      </c>
      <c r="M360" s="211">
        <f t="shared" si="25"/>
        <v>22000992</v>
      </c>
      <c r="N360" s="2">
        <f t="shared" si="24"/>
        <v>0</v>
      </c>
      <c r="O360" s="15">
        <f t="shared" si="26"/>
        <v>0</v>
      </c>
      <c r="P360" s="212">
        <f t="shared" si="23"/>
        <v>366</v>
      </c>
      <c r="Q360" s="15">
        <f t="shared" si="23"/>
        <v>22000992</v>
      </c>
      <c r="R360" s="213">
        <v>0</v>
      </c>
      <c r="S360" s="213">
        <v>0</v>
      </c>
      <c r="T360" s="213">
        <v>0</v>
      </c>
      <c r="U360" s="213">
        <v>0</v>
      </c>
      <c r="V360" s="213">
        <v>0</v>
      </c>
      <c r="W360" s="213">
        <v>0</v>
      </c>
      <c r="X360" s="213">
        <f t="shared" si="27"/>
        <v>0</v>
      </c>
      <c r="Y360" s="213"/>
      <c r="Z360" s="214">
        <f t="shared" si="28"/>
        <v>0</v>
      </c>
      <c r="AA360" s="215"/>
    </row>
    <row r="361" spans="2:27" ht="23.25" x14ac:dyDescent="0.25">
      <c r="B361" s="208">
        <v>5</v>
      </c>
      <c r="C361" s="209" t="s">
        <v>74</v>
      </c>
      <c r="D361" s="14" t="s">
        <v>75</v>
      </c>
      <c r="E361" s="74" t="s">
        <v>84</v>
      </c>
      <c r="F361" s="14" t="s">
        <v>83</v>
      </c>
      <c r="G361" s="75" t="s">
        <v>78</v>
      </c>
      <c r="H361" s="210">
        <v>58232</v>
      </c>
      <c r="I361" s="210">
        <v>60112</v>
      </c>
      <c r="J361" s="183">
        <v>2025</v>
      </c>
      <c r="K361" s="15" t="s">
        <v>192</v>
      </c>
      <c r="L361" s="2">
        <f>Mensualización!BN17</f>
        <v>410</v>
      </c>
      <c r="M361" s="211">
        <f t="shared" si="25"/>
        <v>24645920</v>
      </c>
      <c r="N361" s="2">
        <f t="shared" si="24"/>
        <v>269</v>
      </c>
      <c r="O361" s="15">
        <f t="shared" si="26"/>
        <v>16170128</v>
      </c>
      <c r="P361" s="212">
        <f t="shared" si="23"/>
        <v>141</v>
      </c>
      <c r="Q361" s="15">
        <f t="shared" si="23"/>
        <v>8475792</v>
      </c>
      <c r="R361" s="213">
        <v>0</v>
      </c>
      <c r="S361" s="213">
        <v>230</v>
      </c>
      <c r="T361" s="213">
        <v>0</v>
      </c>
      <c r="U361" s="213">
        <v>0</v>
      </c>
      <c r="V361" s="213">
        <v>0</v>
      </c>
      <c r="W361" s="213">
        <v>39</v>
      </c>
      <c r="X361" s="213">
        <f t="shared" si="27"/>
        <v>269</v>
      </c>
      <c r="Y361" s="213"/>
      <c r="Z361" s="214">
        <f t="shared" si="28"/>
        <v>269</v>
      </c>
      <c r="AA361" s="215"/>
    </row>
    <row r="362" spans="2:27" ht="23.25" x14ac:dyDescent="0.25">
      <c r="B362" s="208">
        <v>6</v>
      </c>
      <c r="C362" s="209" t="s">
        <v>74</v>
      </c>
      <c r="D362" s="14" t="s">
        <v>75</v>
      </c>
      <c r="E362" s="74" t="s">
        <v>85</v>
      </c>
      <c r="F362" s="14" t="s">
        <v>83</v>
      </c>
      <c r="G362" s="75" t="s">
        <v>78</v>
      </c>
      <c r="H362" s="210">
        <v>95185</v>
      </c>
      <c r="I362" s="210">
        <v>98260</v>
      </c>
      <c r="J362" s="183">
        <v>2025</v>
      </c>
      <c r="K362" s="15" t="s">
        <v>192</v>
      </c>
      <c r="L362" s="2">
        <f>Mensualización!BN18</f>
        <v>55</v>
      </c>
      <c r="M362" s="211">
        <f t="shared" si="25"/>
        <v>5404300</v>
      </c>
      <c r="N362" s="2">
        <f t="shared" si="24"/>
        <v>55</v>
      </c>
      <c r="O362" s="15">
        <f t="shared" si="26"/>
        <v>5404300</v>
      </c>
      <c r="P362" s="212">
        <f t="shared" si="23"/>
        <v>0</v>
      </c>
      <c r="Q362" s="15">
        <f t="shared" si="23"/>
        <v>0</v>
      </c>
      <c r="R362" s="213">
        <v>6</v>
      </c>
      <c r="S362" s="213">
        <v>20</v>
      </c>
      <c r="T362" s="213">
        <v>6</v>
      </c>
      <c r="U362" s="213">
        <v>5</v>
      </c>
      <c r="V362" s="213">
        <v>1</v>
      </c>
      <c r="W362" s="213">
        <v>17</v>
      </c>
      <c r="X362" s="213">
        <f t="shared" si="27"/>
        <v>55</v>
      </c>
      <c r="Y362" s="213"/>
      <c r="Z362" s="214">
        <f t="shared" si="28"/>
        <v>55</v>
      </c>
      <c r="AA362" s="215"/>
    </row>
    <row r="363" spans="2:27" ht="23.25" x14ac:dyDescent="0.25">
      <c r="B363" s="208">
        <v>7</v>
      </c>
      <c r="C363" s="209" t="s">
        <v>74</v>
      </c>
      <c r="D363" s="14" t="s">
        <v>75</v>
      </c>
      <c r="E363" s="74" t="s">
        <v>86</v>
      </c>
      <c r="F363" s="14" t="s">
        <v>83</v>
      </c>
      <c r="G363" s="75" t="s">
        <v>78</v>
      </c>
      <c r="H363" s="210">
        <v>58232</v>
      </c>
      <c r="I363" s="210">
        <v>60112</v>
      </c>
      <c r="J363" s="183">
        <v>2025</v>
      </c>
      <c r="K363" s="15" t="s">
        <v>192</v>
      </c>
      <c r="L363" s="2">
        <f>Mensualización!BN19</f>
        <v>38</v>
      </c>
      <c r="M363" s="211">
        <f t="shared" si="25"/>
        <v>2284256</v>
      </c>
      <c r="N363" s="2">
        <f t="shared" si="24"/>
        <v>17</v>
      </c>
      <c r="O363" s="15">
        <f t="shared" si="26"/>
        <v>1021904</v>
      </c>
      <c r="P363" s="212">
        <f t="shared" si="23"/>
        <v>21</v>
      </c>
      <c r="Q363" s="15">
        <f t="shared" si="23"/>
        <v>1262352</v>
      </c>
      <c r="R363" s="213">
        <v>0</v>
      </c>
      <c r="S363" s="213">
        <v>0</v>
      </c>
      <c r="T363" s="213">
        <v>0</v>
      </c>
      <c r="U363" s="213">
        <v>0</v>
      </c>
      <c r="V363" s="213">
        <v>0</v>
      </c>
      <c r="W363" s="213">
        <v>17</v>
      </c>
      <c r="X363" s="213">
        <f t="shared" si="27"/>
        <v>17</v>
      </c>
      <c r="Y363" s="213"/>
      <c r="Z363" s="214">
        <f t="shared" si="28"/>
        <v>17</v>
      </c>
      <c r="AA363" s="215"/>
    </row>
    <row r="364" spans="2:27" ht="25.5" x14ac:dyDescent="0.25">
      <c r="B364" s="208">
        <v>8</v>
      </c>
      <c r="C364" s="209" t="s">
        <v>74</v>
      </c>
      <c r="D364" s="14" t="s">
        <v>75</v>
      </c>
      <c r="E364" s="74" t="s">
        <v>87</v>
      </c>
      <c r="F364" s="14" t="s">
        <v>83</v>
      </c>
      <c r="G364" s="75" t="s">
        <v>78</v>
      </c>
      <c r="H364" s="210">
        <v>58232</v>
      </c>
      <c r="I364" s="210">
        <v>60112</v>
      </c>
      <c r="J364" s="183">
        <v>2025</v>
      </c>
      <c r="K364" s="15" t="s">
        <v>192</v>
      </c>
      <c r="L364" s="2">
        <f>Mensualización!BN20</f>
        <v>116</v>
      </c>
      <c r="M364" s="211">
        <f t="shared" si="25"/>
        <v>6972992</v>
      </c>
      <c r="N364" s="2">
        <f t="shared" si="24"/>
        <v>0</v>
      </c>
      <c r="O364" s="15">
        <f t="shared" si="26"/>
        <v>0</v>
      </c>
      <c r="P364" s="212">
        <f t="shared" si="23"/>
        <v>116</v>
      </c>
      <c r="Q364" s="15">
        <f t="shared" si="23"/>
        <v>6972992</v>
      </c>
      <c r="R364" s="213">
        <v>0</v>
      </c>
      <c r="S364" s="213">
        <v>0</v>
      </c>
      <c r="T364" s="213">
        <v>0</v>
      </c>
      <c r="U364" s="213">
        <v>0</v>
      </c>
      <c r="V364" s="213">
        <v>0</v>
      </c>
      <c r="W364" s="213">
        <v>0</v>
      </c>
      <c r="X364" s="213">
        <v>0</v>
      </c>
      <c r="Y364" s="213"/>
      <c r="Z364" s="214">
        <f t="shared" si="28"/>
        <v>0</v>
      </c>
      <c r="AA364" s="215"/>
    </row>
    <row r="365" spans="2:27" ht="23.25" x14ac:dyDescent="0.25">
      <c r="B365" s="208">
        <v>9</v>
      </c>
      <c r="C365" s="209" t="s">
        <v>74</v>
      </c>
      <c r="D365" s="14" t="s">
        <v>75</v>
      </c>
      <c r="E365" s="74" t="s">
        <v>88</v>
      </c>
      <c r="F365" s="14" t="s">
        <v>83</v>
      </c>
      <c r="G365" s="75" t="s">
        <v>78</v>
      </c>
      <c r="H365" s="210">
        <v>22396</v>
      </c>
      <c r="I365" s="210">
        <v>23120</v>
      </c>
      <c r="J365" s="183">
        <v>2025</v>
      </c>
      <c r="K365" s="15" t="s">
        <v>192</v>
      </c>
      <c r="L365" s="2">
        <f>Mensualización!BN21</f>
        <v>69</v>
      </c>
      <c r="M365" s="211">
        <f t="shared" si="25"/>
        <v>1595280</v>
      </c>
      <c r="N365" s="2">
        <f t="shared" si="24"/>
        <v>0</v>
      </c>
      <c r="O365" s="15">
        <f t="shared" si="26"/>
        <v>0</v>
      </c>
      <c r="P365" s="212">
        <f t="shared" si="23"/>
        <v>69</v>
      </c>
      <c r="Q365" s="15">
        <f t="shared" si="23"/>
        <v>1595280</v>
      </c>
      <c r="R365" s="213">
        <v>0</v>
      </c>
      <c r="S365" s="213">
        <v>0</v>
      </c>
      <c r="T365" s="213">
        <v>0</v>
      </c>
      <c r="U365" s="213">
        <v>0</v>
      </c>
      <c r="V365" s="213">
        <v>0</v>
      </c>
      <c r="W365" s="213">
        <v>0</v>
      </c>
      <c r="X365" s="213">
        <v>0</v>
      </c>
      <c r="Y365" s="213"/>
      <c r="Z365" s="214">
        <f t="shared" si="28"/>
        <v>0</v>
      </c>
      <c r="AA365" s="215"/>
    </row>
    <row r="366" spans="2:27" ht="23.25" x14ac:dyDescent="0.25">
      <c r="B366" s="208">
        <v>10</v>
      </c>
      <c r="C366" s="209" t="s">
        <v>74</v>
      </c>
      <c r="D366" s="14" t="s">
        <v>75</v>
      </c>
      <c r="E366" s="74" t="s">
        <v>89</v>
      </c>
      <c r="F366" s="14" t="s">
        <v>83</v>
      </c>
      <c r="G366" s="75" t="s">
        <v>78</v>
      </c>
      <c r="H366" s="210">
        <v>58232</v>
      </c>
      <c r="I366" s="210">
        <v>60112</v>
      </c>
      <c r="J366" s="183">
        <v>2025</v>
      </c>
      <c r="K366" s="15" t="s">
        <v>192</v>
      </c>
      <c r="L366" s="2">
        <f>Mensualización!BN22</f>
        <v>69</v>
      </c>
      <c r="M366" s="211">
        <f t="shared" si="25"/>
        <v>4147728</v>
      </c>
      <c r="N366" s="2">
        <f t="shared" si="24"/>
        <v>69</v>
      </c>
      <c r="O366" s="15">
        <f t="shared" si="26"/>
        <v>4147728</v>
      </c>
      <c r="P366" s="212">
        <f t="shared" si="23"/>
        <v>0</v>
      </c>
      <c r="Q366" s="15">
        <f t="shared" si="23"/>
        <v>0</v>
      </c>
      <c r="R366" s="213">
        <v>3</v>
      </c>
      <c r="S366" s="213">
        <v>0</v>
      </c>
      <c r="T366" s="213">
        <v>16</v>
      </c>
      <c r="U366" s="213">
        <v>5</v>
      </c>
      <c r="V366" s="213">
        <v>0</v>
      </c>
      <c r="W366" s="213">
        <v>45</v>
      </c>
      <c r="X366" s="213">
        <f t="shared" si="27"/>
        <v>69</v>
      </c>
      <c r="Y366" s="213"/>
      <c r="Z366" s="214">
        <f t="shared" si="28"/>
        <v>69</v>
      </c>
      <c r="AA366" s="215"/>
    </row>
    <row r="367" spans="2:27" ht="23.25" x14ac:dyDescent="0.25">
      <c r="B367" s="208">
        <v>11</v>
      </c>
      <c r="C367" s="209" t="s">
        <v>74</v>
      </c>
      <c r="D367" s="14" t="s">
        <v>75</v>
      </c>
      <c r="E367" s="74" t="s">
        <v>90</v>
      </c>
      <c r="F367" s="14" t="s">
        <v>83</v>
      </c>
      <c r="G367" s="75" t="s">
        <v>78</v>
      </c>
      <c r="H367" s="210">
        <v>35836</v>
      </c>
      <c r="I367" s="210">
        <v>36994</v>
      </c>
      <c r="J367" s="183">
        <v>2025</v>
      </c>
      <c r="K367" s="15" t="s">
        <v>192</v>
      </c>
      <c r="L367" s="2">
        <f>Mensualización!BN23</f>
        <v>92</v>
      </c>
      <c r="M367" s="211">
        <f t="shared" si="25"/>
        <v>3403448</v>
      </c>
      <c r="N367" s="2">
        <f t="shared" si="24"/>
        <v>0</v>
      </c>
      <c r="O367" s="15">
        <f t="shared" si="26"/>
        <v>0</v>
      </c>
      <c r="P367" s="212">
        <f t="shared" si="23"/>
        <v>92</v>
      </c>
      <c r="Q367" s="15">
        <f t="shared" si="23"/>
        <v>3403448</v>
      </c>
      <c r="R367" s="213">
        <v>0</v>
      </c>
      <c r="S367" s="213">
        <v>0</v>
      </c>
      <c r="T367" s="213">
        <v>0</v>
      </c>
      <c r="U367" s="213">
        <v>0</v>
      </c>
      <c r="V367" s="213">
        <v>0</v>
      </c>
      <c r="W367" s="213">
        <v>0</v>
      </c>
      <c r="X367" s="213">
        <f t="shared" si="27"/>
        <v>0</v>
      </c>
      <c r="Y367" s="213"/>
      <c r="Z367" s="214">
        <f t="shared" si="28"/>
        <v>0</v>
      </c>
      <c r="AA367" s="215"/>
    </row>
    <row r="368" spans="2:27" ht="23.25" x14ac:dyDescent="0.25">
      <c r="B368" s="208">
        <v>12</v>
      </c>
      <c r="C368" s="209" t="s">
        <v>74</v>
      </c>
      <c r="D368" s="14" t="s">
        <v>75</v>
      </c>
      <c r="E368" s="74" t="s">
        <v>91</v>
      </c>
      <c r="F368" s="14" t="s">
        <v>92</v>
      </c>
      <c r="G368" s="75" t="s">
        <v>78</v>
      </c>
      <c r="H368" s="210">
        <v>76673</v>
      </c>
      <c r="I368" s="210">
        <v>79149</v>
      </c>
      <c r="J368" s="183">
        <v>2025</v>
      </c>
      <c r="K368" s="15" t="s">
        <v>192</v>
      </c>
      <c r="L368" s="2">
        <f>Mensualización!BN24</f>
        <v>676</v>
      </c>
      <c r="M368" s="211">
        <f t="shared" si="25"/>
        <v>53504724</v>
      </c>
      <c r="N368" s="2">
        <f t="shared" si="24"/>
        <v>294</v>
      </c>
      <c r="O368" s="15">
        <f t="shared" si="26"/>
        <v>23269806</v>
      </c>
      <c r="P368" s="212">
        <f t="shared" si="23"/>
        <v>382</v>
      </c>
      <c r="Q368" s="15">
        <f t="shared" si="23"/>
        <v>30234918</v>
      </c>
      <c r="R368" s="213">
        <v>17</v>
      </c>
      <c r="S368" s="213">
        <v>154</v>
      </c>
      <c r="T368" s="213">
        <v>43</v>
      </c>
      <c r="U368" s="213">
        <v>8</v>
      </c>
      <c r="V368" s="213">
        <v>0</v>
      </c>
      <c r="W368" s="213">
        <v>86</v>
      </c>
      <c r="X368" s="213">
        <v>294</v>
      </c>
      <c r="Y368" s="213"/>
      <c r="Z368" s="214">
        <f t="shared" si="28"/>
        <v>294</v>
      </c>
      <c r="AA368" s="215"/>
    </row>
    <row r="369" spans="2:27" ht="23.25" x14ac:dyDescent="0.25">
      <c r="B369" s="208">
        <v>13</v>
      </c>
      <c r="C369" s="209" t="s">
        <v>74</v>
      </c>
      <c r="D369" s="14" t="s">
        <v>75</v>
      </c>
      <c r="E369" s="74" t="s">
        <v>93</v>
      </c>
      <c r="F369" s="14" t="s">
        <v>92</v>
      </c>
      <c r="G369" s="75" t="s">
        <v>78</v>
      </c>
      <c r="H369" s="210">
        <v>102230</v>
      </c>
      <c r="I369" s="210">
        <v>105532</v>
      </c>
      <c r="J369" s="183">
        <v>2025</v>
      </c>
      <c r="K369" s="15" t="s">
        <v>192</v>
      </c>
      <c r="L369" s="2">
        <f>Mensualización!BN25</f>
        <v>22</v>
      </c>
      <c r="M369" s="211">
        <f t="shared" si="25"/>
        <v>2321704</v>
      </c>
      <c r="N369" s="2">
        <f t="shared" si="24"/>
        <v>0</v>
      </c>
      <c r="O369" s="15">
        <f t="shared" si="26"/>
        <v>0</v>
      </c>
      <c r="P369" s="212">
        <f t="shared" si="23"/>
        <v>22</v>
      </c>
      <c r="Q369" s="15">
        <f t="shared" si="23"/>
        <v>2321704</v>
      </c>
      <c r="R369" s="213">
        <v>0</v>
      </c>
      <c r="S369" s="213">
        <v>0</v>
      </c>
      <c r="T369" s="213">
        <v>0</v>
      </c>
      <c r="U369" s="213">
        <v>0</v>
      </c>
      <c r="V369" s="213">
        <v>0</v>
      </c>
      <c r="W369" s="213">
        <v>0</v>
      </c>
      <c r="X369" s="213">
        <f t="shared" si="27"/>
        <v>0</v>
      </c>
      <c r="Y369" s="213"/>
      <c r="Z369" s="214">
        <f t="shared" si="28"/>
        <v>0</v>
      </c>
      <c r="AA369" s="215"/>
    </row>
    <row r="370" spans="2:27" ht="23.25" x14ac:dyDescent="0.25">
      <c r="B370" s="208">
        <v>14</v>
      </c>
      <c r="C370" s="209" t="s">
        <v>74</v>
      </c>
      <c r="D370" s="14" t="s">
        <v>75</v>
      </c>
      <c r="E370" s="74" t="s">
        <v>94</v>
      </c>
      <c r="F370" s="14" t="s">
        <v>92</v>
      </c>
      <c r="G370" s="75" t="s">
        <v>78</v>
      </c>
      <c r="H370" s="210">
        <v>43674</v>
      </c>
      <c r="I370" s="210">
        <v>45084</v>
      </c>
      <c r="J370" s="183">
        <v>2025</v>
      </c>
      <c r="K370" s="15" t="s">
        <v>192</v>
      </c>
      <c r="L370" s="2">
        <f>Mensualización!BN26</f>
        <v>114</v>
      </c>
      <c r="M370" s="211">
        <f t="shared" si="25"/>
        <v>5139576</v>
      </c>
      <c r="N370" s="2">
        <f t="shared" si="24"/>
        <v>0</v>
      </c>
      <c r="O370" s="15">
        <f t="shared" si="26"/>
        <v>0</v>
      </c>
      <c r="P370" s="212">
        <f t="shared" si="23"/>
        <v>114</v>
      </c>
      <c r="Q370" s="15">
        <f t="shared" si="23"/>
        <v>5139576</v>
      </c>
      <c r="R370" s="213">
        <v>0</v>
      </c>
      <c r="S370" s="213">
        <v>0</v>
      </c>
      <c r="T370" s="213">
        <v>0</v>
      </c>
      <c r="U370" s="213">
        <v>0</v>
      </c>
      <c r="V370" s="213">
        <v>0</v>
      </c>
      <c r="W370" s="213">
        <v>0</v>
      </c>
      <c r="X370" s="213">
        <f t="shared" si="27"/>
        <v>0</v>
      </c>
      <c r="Y370" s="213"/>
      <c r="Z370" s="214">
        <f t="shared" si="28"/>
        <v>0</v>
      </c>
      <c r="AA370" s="215"/>
    </row>
    <row r="371" spans="2:27" ht="23.25" x14ac:dyDescent="0.25">
      <c r="B371" s="208">
        <v>15</v>
      </c>
      <c r="C371" s="209" t="s">
        <v>74</v>
      </c>
      <c r="D371" s="14" t="s">
        <v>75</v>
      </c>
      <c r="E371" s="74" t="s">
        <v>95</v>
      </c>
      <c r="F371" s="14" t="s">
        <v>92</v>
      </c>
      <c r="G371" s="75" t="s">
        <v>78</v>
      </c>
      <c r="H371" s="210">
        <v>14558</v>
      </c>
      <c r="I371" s="210">
        <v>15028</v>
      </c>
      <c r="J371" s="183">
        <v>2025</v>
      </c>
      <c r="K371" s="15" t="s">
        <v>192</v>
      </c>
      <c r="L371" s="2">
        <f>Mensualización!BN27</f>
        <v>11</v>
      </c>
      <c r="M371" s="211">
        <f t="shared" si="25"/>
        <v>165308</v>
      </c>
      <c r="N371" s="2">
        <f t="shared" si="24"/>
        <v>0</v>
      </c>
      <c r="O371" s="15">
        <f t="shared" si="26"/>
        <v>0</v>
      </c>
      <c r="P371" s="212">
        <f t="shared" si="23"/>
        <v>11</v>
      </c>
      <c r="Q371" s="15">
        <f t="shared" si="23"/>
        <v>165308</v>
      </c>
      <c r="R371" s="213">
        <v>0</v>
      </c>
      <c r="S371" s="213">
        <v>0</v>
      </c>
      <c r="T371" s="213">
        <v>0</v>
      </c>
      <c r="U371" s="213">
        <v>0</v>
      </c>
      <c r="V371" s="213">
        <v>0</v>
      </c>
      <c r="W371" s="213">
        <v>0</v>
      </c>
      <c r="X371" s="213">
        <f t="shared" si="27"/>
        <v>0</v>
      </c>
      <c r="Y371" s="213"/>
      <c r="Z371" s="214">
        <f t="shared" si="28"/>
        <v>0</v>
      </c>
      <c r="AA371" s="215"/>
    </row>
    <row r="372" spans="2:27" ht="23.25" x14ac:dyDescent="0.25">
      <c r="B372" s="208">
        <v>16</v>
      </c>
      <c r="C372" s="209" t="s">
        <v>74</v>
      </c>
      <c r="D372" s="14" t="s">
        <v>75</v>
      </c>
      <c r="E372" s="74" t="s">
        <v>96</v>
      </c>
      <c r="F372" s="14" t="s">
        <v>92</v>
      </c>
      <c r="G372" s="75" t="s">
        <v>78</v>
      </c>
      <c r="H372" s="210">
        <v>58232</v>
      </c>
      <c r="I372" s="210">
        <v>60112</v>
      </c>
      <c r="J372" s="183">
        <v>2025</v>
      </c>
      <c r="K372" s="15" t="s">
        <v>192</v>
      </c>
      <c r="L372" s="2">
        <f>Mensualización!BN28</f>
        <v>28</v>
      </c>
      <c r="M372" s="211">
        <f t="shared" si="25"/>
        <v>1683136</v>
      </c>
      <c r="N372" s="2">
        <f t="shared" si="24"/>
        <v>0</v>
      </c>
      <c r="O372" s="15">
        <f t="shared" si="26"/>
        <v>0</v>
      </c>
      <c r="P372" s="212">
        <f t="shared" si="23"/>
        <v>28</v>
      </c>
      <c r="Q372" s="15">
        <f t="shared" si="23"/>
        <v>1683136</v>
      </c>
      <c r="R372" s="213">
        <v>0</v>
      </c>
      <c r="S372" s="213">
        <v>0</v>
      </c>
      <c r="T372" s="213">
        <v>0</v>
      </c>
      <c r="U372" s="213">
        <v>0</v>
      </c>
      <c r="V372" s="213">
        <v>0</v>
      </c>
      <c r="W372" s="213">
        <v>0</v>
      </c>
      <c r="X372" s="213">
        <f t="shared" si="27"/>
        <v>0</v>
      </c>
      <c r="Y372" s="213"/>
      <c r="Z372" s="214">
        <f t="shared" si="28"/>
        <v>0</v>
      </c>
      <c r="AA372" s="215"/>
    </row>
    <row r="373" spans="2:27" ht="23.25" x14ac:dyDescent="0.25">
      <c r="B373" s="208">
        <v>17</v>
      </c>
      <c r="C373" s="209" t="s">
        <v>74</v>
      </c>
      <c r="D373" s="14" t="s">
        <v>75</v>
      </c>
      <c r="E373" s="74" t="s">
        <v>97</v>
      </c>
      <c r="F373" s="14" t="s">
        <v>92</v>
      </c>
      <c r="G373" s="75" t="s">
        <v>78</v>
      </c>
      <c r="H373" s="210">
        <v>43674</v>
      </c>
      <c r="I373" s="210">
        <v>45084</v>
      </c>
      <c r="J373" s="183">
        <v>2025</v>
      </c>
      <c r="K373" s="15" t="s">
        <v>192</v>
      </c>
      <c r="L373" s="2">
        <f>Mensualización!BN29</f>
        <v>10</v>
      </c>
      <c r="M373" s="211">
        <f t="shared" si="25"/>
        <v>450840</v>
      </c>
      <c r="N373" s="2">
        <f t="shared" si="24"/>
        <v>0</v>
      </c>
      <c r="O373" s="15">
        <f t="shared" si="26"/>
        <v>0</v>
      </c>
      <c r="P373" s="212">
        <f t="shared" si="23"/>
        <v>10</v>
      </c>
      <c r="Q373" s="15">
        <f t="shared" si="23"/>
        <v>450840</v>
      </c>
      <c r="R373" s="213">
        <v>0</v>
      </c>
      <c r="S373" s="213">
        <v>0</v>
      </c>
      <c r="T373" s="213">
        <v>0</v>
      </c>
      <c r="U373" s="213">
        <v>0</v>
      </c>
      <c r="V373" s="213">
        <v>0</v>
      </c>
      <c r="W373" s="213">
        <v>0</v>
      </c>
      <c r="X373" s="213">
        <f t="shared" si="27"/>
        <v>0</v>
      </c>
      <c r="Y373" s="213"/>
      <c r="Z373" s="214">
        <f t="shared" si="28"/>
        <v>0</v>
      </c>
      <c r="AA373" s="215"/>
    </row>
    <row r="374" spans="2:27" ht="23.25" x14ac:dyDescent="0.25">
      <c r="B374" s="208">
        <v>18</v>
      </c>
      <c r="C374" s="209" t="s">
        <v>74</v>
      </c>
      <c r="D374" s="14" t="s">
        <v>75</v>
      </c>
      <c r="E374" s="74" t="s">
        <v>98</v>
      </c>
      <c r="F374" s="14" t="s">
        <v>92</v>
      </c>
      <c r="G374" s="75" t="s">
        <v>78</v>
      </c>
      <c r="H374" s="210">
        <v>143344</v>
      </c>
      <c r="I374" s="210">
        <v>147976</v>
      </c>
      <c r="J374" s="183">
        <v>2025</v>
      </c>
      <c r="K374" s="15" t="s">
        <v>192</v>
      </c>
      <c r="L374" s="2">
        <f>Mensualización!BN30</f>
        <v>42</v>
      </c>
      <c r="M374" s="211">
        <f t="shared" si="25"/>
        <v>6214992</v>
      </c>
      <c r="N374" s="2">
        <f t="shared" si="24"/>
        <v>0</v>
      </c>
      <c r="O374" s="15">
        <f t="shared" si="26"/>
        <v>0</v>
      </c>
      <c r="P374" s="212">
        <f t="shared" si="23"/>
        <v>42</v>
      </c>
      <c r="Q374" s="15">
        <f t="shared" si="23"/>
        <v>6214992</v>
      </c>
      <c r="R374" s="213">
        <v>0</v>
      </c>
      <c r="S374" s="213">
        <v>0</v>
      </c>
      <c r="T374" s="213">
        <v>0</v>
      </c>
      <c r="U374" s="213">
        <v>0</v>
      </c>
      <c r="V374" s="213">
        <v>0</v>
      </c>
      <c r="W374" s="213">
        <v>0</v>
      </c>
      <c r="X374" s="213">
        <f t="shared" si="27"/>
        <v>0</v>
      </c>
      <c r="Y374" s="213"/>
      <c r="Z374" s="214">
        <f t="shared" si="28"/>
        <v>0</v>
      </c>
      <c r="AA374" s="215"/>
    </row>
    <row r="375" spans="2:27" ht="25.5" x14ac:dyDescent="0.25">
      <c r="B375" s="208">
        <v>19</v>
      </c>
      <c r="C375" s="209" t="s">
        <v>74</v>
      </c>
      <c r="D375" s="14" t="s">
        <v>75</v>
      </c>
      <c r="E375" s="74" t="s">
        <v>99</v>
      </c>
      <c r="F375" s="14" t="s">
        <v>77</v>
      </c>
      <c r="G375" s="75" t="s">
        <v>78</v>
      </c>
      <c r="H375" s="210">
        <v>2866880</v>
      </c>
      <c r="I375" s="210">
        <v>2959520</v>
      </c>
      <c r="J375" s="183">
        <v>2025</v>
      </c>
      <c r="K375" s="15" t="s">
        <v>192</v>
      </c>
      <c r="L375" s="2">
        <f>Mensualización!BN31</f>
        <v>0.6</v>
      </c>
      <c r="M375" s="211">
        <f t="shared" si="25"/>
        <v>1775712</v>
      </c>
      <c r="N375" s="2">
        <f t="shared" si="24"/>
        <v>0.49375000000000002</v>
      </c>
      <c r="O375" s="15">
        <f t="shared" si="26"/>
        <v>1461263</v>
      </c>
      <c r="P375" s="212">
        <f t="shared" si="23"/>
        <v>0.10624999999999996</v>
      </c>
      <c r="Q375" s="15">
        <f t="shared" si="23"/>
        <v>314449</v>
      </c>
      <c r="R375" s="213"/>
      <c r="S375" s="213"/>
      <c r="T375" s="213"/>
      <c r="U375" s="213"/>
      <c r="V375" s="213"/>
      <c r="W375" s="213"/>
      <c r="X375" s="213">
        <v>0.49375000000000002</v>
      </c>
      <c r="Y375" s="213"/>
      <c r="Z375" s="214">
        <f t="shared" si="28"/>
        <v>0.49375000000000002</v>
      </c>
      <c r="AA375" s="215"/>
    </row>
    <row r="376" spans="2:27" ht="23.25" x14ac:dyDescent="0.25">
      <c r="B376" s="208">
        <v>20</v>
      </c>
      <c r="C376" s="209" t="s">
        <v>74</v>
      </c>
      <c r="D376" s="14" t="s">
        <v>75</v>
      </c>
      <c r="E376" s="74" t="s">
        <v>100</v>
      </c>
      <c r="F376" s="14" t="s">
        <v>83</v>
      </c>
      <c r="G376" s="75" t="s">
        <v>78</v>
      </c>
      <c r="H376" s="210">
        <v>218370</v>
      </c>
      <c r="I376" s="210">
        <v>225420</v>
      </c>
      <c r="J376" s="183">
        <v>2025</v>
      </c>
      <c r="K376" s="15" t="s">
        <v>192</v>
      </c>
      <c r="L376" s="2">
        <f>Mensualización!BN32</f>
        <v>18</v>
      </c>
      <c r="M376" s="211">
        <f t="shared" si="25"/>
        <v>4057560</v>
      </c>
      <c r="N376" s="2">
        <f t="shared" si="24"/>
        <v>18</v>
      </c>
      <c r="O376" s="15">
        <f t="shared" si="26"/>
        <v>4057560</v>
      </c>
      <c r="P376" s="212">
        <f t="shared" si="23"/>
        <v>0</v>
      </c>
      <c r="Q376" s="15">
        <f t="shared" si="23"/>
        <v>0</v>
      </c>
      <c r="R376" s="213">
        <v>18</v>
      </c>
      <c r="S376" s="213"/>
      <c r="T376" s="213"/>
      <c r="U376" s="213"/>
      <c r="V376" s="213"/>
      <c r="W376" s="213"/>
      <c r="X376" s="213">
        <f t="shared" si="27"/>
        <v>18</v>
      </c>
      <c r="Y376" s="213"/>
      <c r="Z376" s="214">
        <f t="shared" si="28"/>
        <v>18</v>
      </c>
      <c r="AA376" s="215"/>
    </row>
    <row r="377" spans="2:27" ht="23.25" x14ac:dyDescent="0.25">
      <c r="B377" s="208">
        <v>21</v>
      </c>
      <c r="C377" s="209" t="s">
        <v>74</v>
      </c>
      <c r="D377" s="14" t="s">
        <v>75</v>
      </c>
      <c r="E377" s="74" t="s">
        <v>101</v>
      </c>
      <c r="F377" s="14" t="s">
        <v>92</v>
      </c>
      <c r="G377" s="75" t="s">
        <v>78</v>
      </c>
      <c r="H377" s="210">
        <v>153345</v>
      </c>
      <c r="I377" s="210">
        <v>158298</v>
      </c>
      <c r="J377" s="183">
        <v>2025</v>
      </c>
      <c r="K377" s="15" t="s">
        <v>192</v>
      </c>
      <c r="L377" s="2">
        <f>Mensualización!BN33</f>
        <v>35</v>
      </c>
      <c r="M377" s="211">
        <f t="shared" si="25"/>
        <v>5540430</v>
      </c>
      <c r="N377" s="2">
        <f t="shared" si="24"/>
        <v>28</v>
      </c>
      <c r="O377" s="15">
        <f t="shared" si="26"/>
        <v>4432344</v>
      </c>
      <c r="P377" s="212">
        <f t="shared" si="23"/>
        <v>7</v>
      </c>
      <c r="Q377" s="15">
        <f t="shared" si="23"/>
        <v>1108086</v>
      </c>
      <c r="R377" s="213">
        <v>0</v>
      </c>
      <c r="S377" s="213">
        <v>0</v>
      </c>
      <c r="T377" s="213">
        <v>26</v>
      </c>
      <c r="U377" s="213">
        <v>0</v>
      </c>
      <c r="V377" s="213">
        <v>0</v>
      </c>
      <c r="W377" s="213">
        <v>2</v>
      </c>
      <c r="X377" s="213">
        <f t="shared" si="27"/>
        <v>28</v>
      </c>
      <c r="Y377" s="213"/>
      <c r="Z377" s="214">
        <f t="shared" si="28"/>
        <v>28</v>
      </c>
      <c r="AA377" s="215"/>
    </row>
    <row r="378" spans="2:27" ht="23.25" hidden="1" x14ac:dyDescent="0.25">
      <c r="B378" s="208">
        <v>22</v>
      </c>
      <c r="C378" s="209" t="s">
        <v>74</v>
      </c>
      <c r="D378" s="14" t="s">
        <v>75</v>
      </c>
      <c r="E378" s="74" t="s">
        <v>102</v>
      </c>
      <c r="F378" s="14" t="s">
        <v>92</v>
      </c>
      <c r="G378" s="75" t="s">
        <v>78</v>
      </c>
      <c r="H378" s="210">
        <v>262044</v>
      </c>
      <c r="I378" s="210">
        <v>270504</v>
      </c>
      <c r="J378" s="183">
        <v>2025</v>
      </c>
      <c r="K378" s="15" t="s">
        <v>192</v>
      </c>
      <c r="L378" s="2">
        <f>Mensualización!BN34</f>
        <v>0</v>
      </c>
      <c r="M378" s="211">
        <f t="shared" si="25"/>
        <v>0</v>
      </c>
      <c r="N378" s="2">
        <f t="shared" si="24"/>
        <v>0</v>
      </c>
      <c r="O378" s="15">
        <f t="shared" si="26"/>
        <v>0</v>
      </c>
      <c r="P378" s="212">
        <f t="shared" si="23"/>
        <v>0</v>
      </c>
      <c r="Q378" s="15">
        <f t="shared" si="23"/>
        <v>0</v>
      </c>
      <c r="R378" s="213"/>
      <c r="S378" s="213"/>
      <c r="T378" s="213"/>
      <c r="U378" s="213"/>
      <c r="V378" s="213"/>
      <c r="W378" s="213"/>
      <c r="X378" s="213">
        <f t="shared" si="27"/>
        <v>0</v>
      </c>
      <c r="Y378" s="213"/>
      <c r="Z378" s="214">
        <f t="shared" si="28"/>
        <v>0</v>
      </c>
      <c r="AA378" s="215"/>
    </row>
    <row r="379" spans="2:27" ht="23.25" x14ac:dyDescent="0.25">
      <c r="B379" s="208">
        <v>23</v>
      </c>
      <c r="C379" s="209" t="s">
        <v>74</v>
      </c>
      <c r="D379" s="14" t="s">
        <v>75</v>
      </c>
      <c r="E379" s="74" t="s">
        <v>103</v>
      </c>
      <c r="F379" s="14" t="s">
        <v>92</v>
      </c>
      <c r="G379" s="75" t="s">
        <v>78</v>
      </c>
      <c r="H379" s="210">
        <v>114222</v>
      </c>
      <c r="I379" s="210">
        <v>117912</v>
      </c>
      <c r="J379" s="183">
        <v>2025</v>
      </c>
      <c r="K379" s="15" t="s">
        <v>192</v>
      </c>
      <c r="L379" s="2">
        <f>Mensualización!BN35</f>
        <v>2</v>
      </c>
      <c r="M379" s="211">
        <f t="shared" si="25"/>
        <v>235824</v>
      </c>
      <c r="N379" s="2">
        <f t="shared" si="24"/>
        <v>0</v>
      </c>
      <c r="O379" s="15">
        <f t="shared" si="26"/>
        <v>0</v>
      </c>
      <c r="P379" s="212">
        <f t="shared" si="23"/>
        <v>2</v>
      </c>
      <c r="Q379" s="15">
        <f t="shared" si="23"/>
        <v>235824</v>
      </c>
      <c r="R379" s="213"/>
      <c r="S379" s="213"/>
      <c r="T379" s="213"/>
      <c r="U379" s="213"/>
      <c r="V379" s="213"/>
      <c r="W379" s="213"/>
      <c r="X379" s="213">
        <f t="shared" si="27"/>
        <v>0</v>
      </c>
      <c r="Y379" s="213"/>
      <c r="Z379" s="214">
        <f t="shared" si="28"/>
        <v>0</v>
      </c>
      <c r="AA379" s="215"/>
    </row>
    <row r="380" spans="2:27" ht="23.25" x14ac:dyDescent="0.25">
      <c r="B380" s="208">
        <v>24</v>
      </c>
      <c r="C380" s="209" t="s">
        <v>74</v>
      </c>
      <c r="D380" s="14" t="s">
        <v>75</v>
      </c>
      <c r="E380" s="74" t="s">
        <v>104</v>
      </c>
      <c r="F380" s="14" t="s">
        <v>92</v>
      </c>
      <c r="G380" s="75" t="s">
        <v>78</v>
      </c>
      <c r="H380" s="210">
        <v>87348</v>
      </c>
      <c r="I380" s="210">
        <v>90168</v>
      </c>
      <c r="J380" s="183">
        <v>2025</v>
      </c>
      <c r="K380" s="15" t="s">
        <v>192</v>
      </c>
      <c r="L380" s="2">
        <f>Mensualización!BN36</f>
        <v>11</v>
      </c>
      <c r="M380" s="211">
        <f t="shared" si="25"/>
        <v>991848</v>
      </c>
      <c r="N380" s="2">
        <f t="shared" si="24"/>
        <v>0</v>
      </c>
      <c r="O380" s="15">
        <f t="shared" si="26"/>
        <v>0</v>
      </c>
      <c r="P380" s="212">
        <f t="shared" si="23"/>
        <v>11</v>
      </c>
      <c r="Q380" s="15">
        <f t="shared" si="23"/>
        <v>991848</v>
      </c>
      <c r="R380" s="213">
        <v>0</v>
      </c>
      <c r="S380" s="213">
        <v>0</v>
      </c>
      <c r="T380" s="213">
        <v>0</v>
      </c>
      <c r="U380" s="213">
        <v>0</v>
      </c>
      <c r="V380" s="213">
        <v>0</v>
      </c>
      <c r="W380" s="213">
        <v>0</v>
      </c>
      <c r="X380" s="213">
        <f t="shared" si="27"/>
        <v>0</v>
      </c>
      <c r="Y380" s="213"/>
      <c r="Z380" s="214">
        <f t="shared" si="28"/>
        <v>0</v>
      </c>
      <c r="AA380" s="215"/>
    </row>
    <row r="381" spans="2:27" ht="23.25" x14ac:dyDescent="0.25">
      <c r="B381" s="208">
        <v>25</v>
      </c>
      <c r="C381" s="209" t="s">
        <v>74</v>
      </c>
      <c r="D381" s="14" t="s">
        <v>75</v>
      </c>
      <c r="E381" s="74" t="s">
        <v>105</v>
      </c>
      <c r="F381" s="14" t="s">
        <v>92</v>
      </c>
      <c r="G381" s="75" t="s">
        <v>78</v>
      </c>
      <c r="H381" s="210">
        <v>87348</v>
      </c>
      <c r="I381" s="210">
        <v>90168</v>
      </c>
      <c r="J381" s="183">
        <v>2025</v>
      </c>
      <c r="K381" s="15" t="s">
        <v>192</v>
      </c>
      <c r="L381" s="2">
        <f>Mensualización!BN37</f>
        <v>2</v>
      </c>
      <c r="M381" s="211">
        <f t="shared" si="25"/>
        <v>180336</v>
      </c>
      <c r="N381" s="2">
        <f t="shared" si="24"/>
        <v>0</v>
      </c>
      <c r="O381" s="15">
        <f t="shared" si="26"/>
        <v>0</v>
      </c>
      <c r="P381" s="212">
        <f t="shared" si="23"/>
        <v>2</v>
      </c>
      <c r="Q381" s="15">
        <f t="shared" si="23"/>
        <v>180336</v>
      </c>
      <c r="R381" s="213">
        <v>0</v>
      </c>
      <c r="S381" s="213">
        <v>0</v>
      </c>
      <c r="T381" s="213">
        <v>0</v>
      </c>
      <c r="U381" s="213">
        <v>0</v>
      </c>
      <c r="V381" s="213">
        <v>0</v>
      </c>
      <c r="W381" s="213">
        <v>0</v>
      </c>
      <c r="X381" s="213">
        <f t="shared" si="27"/>
        <v>0</v>
      </c>
      <c r="Y381" s="213"/>
      <c r="Z381" s="214">
        <f t="shared" si="28"/>
        <v>0</v>
      </c>
      <c r="AA381" s="215"/>
    </row>
    <row r="382" spans="2:27" ht="23.25" x14ac:dyDescent="0.25">
      <c r="B382" s="208">
        <v>26</v>
      </c>
      <c r="C382" s="209" t="s">
        <v>74</v>
      </c>
      <c r="D382" s="14" t="s">
        <v>75</v>
      </c>
      <c r="E382" s="74" t="s">
        <v>106</v>
      </c>
      <c r="F382" s="14" t="s">
        <v>92</v>
      </c>
      <c r="G382" s="75" t="s">
        <v>78</v>
      </c>
      <c r="H382" s="210">
        <v>87348</v>
      </c>
      <c r="I382" s="210">
        <v>90168</v>
      </c>
      <c r="J382" s="183">
        <v>2025</v>
      </c>
      <c r="K382" s="15" t="s">
        <v>192</v>
      </c>
      <c r="L382" s="2">
        <f>Mensualización!BN38</f>
        <v>3</v>
      </c>
      <c r="M382" s="211">
        <f t="shared" si="25"/>
        <v>270504</v>
      </c>
      <c r="N382" s="2">
        <f t="shared" si="24"/>
        <v>0</v>
      </c>
      <c r="O382" s="15">
        <f t="shared" si="26"/>
        <v>0</v>
      </c>
      <c r="P382" s="212">
        <f t="shared" si="23"/>
        <v>3</v>
      </c>
      <c r="Q382" s="15">
        <f t="shared" si="23"/>
        <v>270504</v>
      </c>
      <c r="R382" s="213">
        <v>0</v>
      </c>
      <c r="S382" s="213">
        <v>0</v>
      </c>
      <c r="T382" s="213">
        <v>0</v>
      </c>
      <c r="U382" s="213">
        <v>0</v>
      </c>
      <c r="V382" s="213">
        <v>0</v>
      </c>
      <c r="W382" s="213">
        <v>0</v>
      </c>
      <c r="X382" s="213">
        <f t="shared" si="27"/>
        <v>0</v>
      </c>
      <c r="Y382" s="213"/>
      <c r="Z382" s="214">
        <f t="shared" si="28"/>
        <v>0</v>
      </c>
      <c r="AA382" s="215"/>
    </row>
    <row r="383" spans="2:27" ht="23.25" x14ac:dyDescent="0.25">
      <c r="B383" s="208">
        <v>27</v>
      </c>
      <c r="C383" s="209" t="s">
        <v>74</v>
      </c>
      <c r="D383" s="14" t="s">
        <v>75</v>
      </c>
      <c r="E383" s="74" t="s">
        <v>107</v>
      </c>
      <c r="F383" s="14" t="s">
        <v>92</v>
      </c>
      <c r="G383" s="75" t="s">
        <v>78</v>
      </c>
      <c r="H383" s="210">
        <v>87348</v>
      </c>
      <c r="I383" s="210">
        <v>90168</v>
      </c>
      <c r="J383" s="183">
        <v>2025</v>
      </c>
      <c r="K383" s="15" t="s">
        <v>192</v>
      </c>
      <c r="L383" s="2">
        <f>Mensualización!BN39</f>
        <v>2</v>
      </c>
      <c r="M383" s="211">
        <f t="shared" si="25"/>
        <v>180336</v>
      </c>
      <c r="N383" s="2">
        <f t="shared" si="24"/>
        <v>2</v>
      </c>
      <c r="O383" s="15">
        <f t="shared" si="26"/>
        <v>180336</v>
      </c>
      <c r="P383" s="212">
        <f t="shared" si="23"/>
        <v>0</v>
      </c>
      <c r="Q383" s="15">
        <f t="shared" si="23"/>
        <v>0</v>
      </c>
      <c r="R383" s="213">
        <v>1</v>
      </c>
      <c r="S383" s="213">
        <v>1</v>
      </c>
      <c r="T383" s="213">
        <v>0</v>
      </c>
      <c r="U383" s="213">
        <v>0</v>
      </c>
      <c r="V383" s="213">
        <v>0</v>
      </c>
      <c r="W383" s="213">
        <v>0</v>
      </c>
      <c r="X383" s="213">
        <f t="shared" si="27"/>
        <v>2</v>
      </c>
      <c r="Y383" s="213"/>
      <c r="Z383" s="214">
        <f t="shared" si="28"/>
        <v>2</v>
      </c>
      <c r="AA383" s="215"/>
    </row>
    <row r="384" spans="2:27" ht="23.25" x14ac:dyDescent="0.25">
      <c r="B384" s="208">
        <v>28</v>
      </c>
      <c r="C384" s="209" t="s">
        <v>74</v>
      </c>
      <c r="D384" s="14" t="s">
        <v>75</v>
      </c>
      <c r="E384" s="74" t="s">
        <v>108</v>
      </c>
      <c r="F384" s="14" t="s">
        <v>92</v>
      </c>
      <c r="G384" s="75" t="s">
        <v>78</v>
      </c>
      <c r="H384" s="210">
        <v>53754</v>
      </c>
      <c r="I384" s="210">
        <v>55491</v>
      </c>
      <c r="J384" s="183">
        <v>2025</v>
      </c>
      <c r="K384" s="15" t="s">
        <v>192</v>
      </c>
      <c r="L384" s="2">
        <f>Mensualización!BN40</f>
        <v>2</v>
      </c>
      <c r="M384" s="211">
        <f t="shared" si="25"/>
        <v>110982</v>
      </c>
      <c r="N384" s="2">
        <f t="shared" si="24"/>
        <v>0</v>
      </c>
      <c r="O384" s="15">
        <f t="shared" si="26"/>
        <v>0</v>
      </c>
      <c r="P384" s="212">
        <f t="shared" si="23"/>
        <v>2</v>
      </c>
      <c r="Q384" s="15">
        <f t="shared" si="23"/>
        <v>110982</v>
      </c>
      <c r="R384" s="213">
        <v>0</v>
      </c>
      <c r="S384" s="213">
        <v>0</v>
      </c>
      <c r="T384" s="213">
        <v>0</v>
      </c>
      <c r="U384" s="213">
        <v>0</v>
      </c>
      <c r="V384" s="213">
        <v>0</v>
      </c>
      <c r="W384" s="213">
        <v>0</v>
      </c>
      <c r="X384" s="213">
        <f t="shared" si="27"/>
        <v>0</v>
      </c>
      <c r="Y384" s="213"/>
      <c r="Z384" s="214">
        <f t="shared" si="28"/>
        <v>0</v>
      </c>
      <c r="AA384" s="215"/>
    </row>
    <row r="385" spans="2:27" ht="23.25" x14ac:dyDescent="0.25">
      <c r="B385" s="208">
        <v>29</v>
      </c>
      <c r="C385" s="209" t="s">
        <v>74</v>
      </c>
      <c r="D385" s="14" t="s">
        <v>75</v>
      </c>
      <c r="E385" s="74" t="s">
        <v>109</v>
      </c>
      <c r="F385" s="14" t="s">
        <v>92</v>
      </c>
      <c r="G385" s="75" t="s">
        <v>78</v>
      </c>
      <c r="H385" s="210">
        <v>33594</v>
      </c>
      <c r="I385" s="210">
        <v>34680</v>
      </c>
      <c r="J385" s="183">
        <v>2025</v>
      </c>
      <c r="K385" s="15" t="s">
        <v>192</v>
      </c>
      <c r="L385" s="2">
        <f>Mensualización!BN41</f>
        <v>2</v>
      </c>
      <c r="M385" s="211">
        <f t="shared" si="25"/>
        <v>69360</v>
      </c>
      <c r="N385" s="2">
        <f t="shared" si="24"/>
        <v>0</v>
      </c>
      <c r="O385" s="15">
        <f t="shared" si="26"/>
        <v>0</v>
      </c>
      <c r="P385" s="212">
        <f t="shared" si="23"/>
        <v>2</v>
      </c>
      <c r="Q385" s="15">
        <f t="shared" si="23"/>
        <v>69360</v>
      </c>
      <c r="R385" s="213">
        <v>0</v>
      </c>
      <c r="S385" s="213">
        <v>0</v>
      </c>
      <c r="T385" s="213">
        <v>0</v>
      </c>
      <c r="U385" s="213">
        <v>0</v>
      </c>
      <c r="V385" s="213">
        <v>0</v>
      </c>
      <c r="W385" s="213">
        <v>0</v>
      </c>
      <c r="X385" s="213">
        <f t="shared" si="27"/>
        <v>0</v>
      </c>
      <c r="Y385" s="213"/>
      <c r="Z385" s="214">
        <f t="shared" si="28"/>
        <v>0</v>
      </c>
      <c r="AA385" s="215"/>
    </row>
    <row r="386" spans="2:27" ht="23.25" hidden="1" x14ac:dyDescent="0.25">
      <c r="B386" s="208">
        <v>30</v>
      </c>
      <c r="C386" s="209" t="s">
        <v>74</v>
      </c>
      <c r="D386" s="14" t="s">
        <v>75</v>
      </c>
      <c r="E386" s="74" t="s">
        <v>110</v>
      </c>
      <c r="F386" s="14" t="s">
        <v>92</v>
      </c>
      <c r="G386" s="75" t="s">
        <v>78</v>
      </c>
      <c r="H386" s="210">
        <v>153345</v>
      </c>
      <c r="I386" s="210">
        <v>158298</v>
      </c>
      <c r="J386" s="183">
        <v>2025</v>
      </c>
      <c r="K386" s="15" t="s">
        <v>192</v>
      </c>
      <c r="L386" s="2">
        <f>Mensualización!BN42</f>
        <v>0</v>
      </c>
      <c r="M386" s="211">
        <f t="shared" si="25"/>
        <v>0</v>
      </c>
      <c r="N386" s="2">
        <f t="shared" si="24"/>
        <v>0</v>
      </c>
      <c r="O386" s="15">
        <f t="shared" si="26"/>
        <v>0</v>
      </c>
      <c r="P386" s="212">
        <f t="shared" si="23"/>
        <v>0</v>
      </c>
      <c r="Q386" s="15">
        <f t="shared" si="23"/>
        <v>0</v>
      </c>
      <c r="R386" s="213"/>
      <c r="S386" s="213"/>
      <c r="T386" s="213"/>
      <c r="U386" s="213"/>
      <c r="V386" s="213"/>
      <c r="W386" s="213"/>
      <c r="X386" s="213">
        <f t="shared" si="27"/>
        <v>0</v>
      </c>
      <c r="Y386" s="213"/>
      <c r="Z386" s="214">
        <f t="shared" si="28"/>
        <v>0</v>
      </c>
      <c r="AA386" s="215"/>
    </row>
    <row r="387" spans="2:27" ht="38.25" x14ac:dyDescent="0.25">
      <c r="B387" s="208">
        <v>31</v>
      </c>
      <c r="C387" s="209" t="s">
        <v>74</v>
      </c>
      <c r="D387" s="14" t="s">
        <v>75</v>
      </c>
      <c r="E387" s="74" t="s">
        <v>111</v>
      </c>
      <c r="F387" s="14" t="s">
        <v>112</v>
      </c>
      <c r="G387" s="75" t="s">
        <v>78</v>
      </c>
      <c r="H387" s="210">
        <v>262044</v>
      </c>
      <c r="I387" s="210">
        <v>270507</v>
      </c>
      <c r="J387" s="183">
        <v>2025</v>
      </c>
      <c r="K387" s="15" t="s">
        <v>192</v>
      </c>
      <c r="L387" s="2">
        <f>Mensualización!BN43</f>
        <v>48</v>
      </c>
      <c r="M387" s="211">
        <f t="shared" si="25"/>
        <v>12984336</v>
      </c>
      <c r="N387" s="2">
        <f t="shared" si="24"/>
        <v>45.4</v>
      </c>
      <c r="O387" s="15">
        <f t="shared" si="26"/>
        <v>12281017.799999999</v>
      </c>
      <c r="P387" s="212">
        <f t="shared" si="23"/>
        <v>2.6000000000000014</v>
      </c>
      <c r="Q387" s="15">
        <f t="shared" si="23"/>
        <v>703318.20000000112</v>
      </c>
      <c r="R387" s="213">
        <v>4.2</v>
      </c>
      <c r="S387" s="213">
        <v>11</v>
      </c>
      <c r="T387" s="213">
        <v>11</v>
      </c>
      <c r="U387" s="213">
        <v>1</v>
      </c>
      <c r="V387" s="213">
        <v>7.2</v>
      </c>
      <c r="W387" s="213">
        <v>11</v>
      </c>
      <c r="X387" s="213">
        <f t="shared" si="27"/>
        <v>45.4</v>
      </c>
      <c r="Y387" s="213"/>
      <c r="Z387" s="214">
        <f t="shared" si="28"/>
        <v>45.4</v>
      </c>
      <c r="AA387" s="215"/>
    </row>
    <row r="388" spans="2:27" ht="25.5" x14ac:dyDescent="0.25">
      <c r="B388" s="208">
        <v>32</v>
      </c>
      <c r="C388" s="209" t="s">
        <v>74</v>
      </c>
      <c r="D388" s="14" t="s">
        <v>75</v>
      </c>
      <c r="E388" s="74" t="s">
        <v>113</v>
      </c>
      <c r="F388" s="14" t="s">
        <v>114</v>
      </c>
      <c r="G388" s="75" t="s">
        <v>78</v>
      </c>
      <c r="H388" s="210">
        <v>349392</v>
      </c>
      <c r="I388" s="210">
        <v>360676</v>
      </c>
      <c r="J388" s="183">
        <v>2025</v>
      </c>
      <c r="K388" s="15" t="s">
        <v>192</v>
      </c>
      <c r="L388" s="2">
        <f>Mensualización!BN44</f>
        <v>2</v>
      </c>
      <c r="M388" s="211">
        <f t="shared" si="25"/>
        <v>721352</v>
      </c>
      <c r="N388" s="2">
        <f t="shared" si="24"/>
        <v>2</v>
      </c>
      <c r="O388" s="15">
        <f t="shared" si="26"/>
        <v>721352</v>
      </c>
      <c r="P388" s="212">
        <f t="shared" si="23"/>
        <v>0</v>
      </c>
      <c r="Q388" s="15">
        <f t="shared" si="23"/>
        <v>0</v>
      </c>
      <c r="R388" s="225">
        <v>0</v>
      </c>
      <c r="S388" s="213">
        <v>0</v>
      </c>
      <c r="T388" s="213">
        <v>0</v>
      </c>
      <c r="U388" s="213">
        <v>1</v>
      </c>
      <c r="V388" s="213">
        <v>1</v>
      </c>
      <c r="W388" s="213">
        <v>0</v>
      </c>
      <c r="X388" s="213">
        <f t="shared" si="27"/>
        <v>2</v>
      </c>
      <c r="Y388" s="213"/>
      <c r="Z388" s="214">
        <f t="shared" si="28"/>
        <v>2</v>
      </c>
      <c r="AA388" s="215"/>
    </row>
    <row r="389" spans="2:27" ht="25.5" x14ac:dyDescent="0.25">
      <c r="B389" s="208">
        <v>33</v>
      </c>
      <c r="C389" s="209" t="s">
        <v>74</v>
      </c>
      <c r="D389" s="14" t="s">
        <v>75</v>
      </c>
      <c r="E389" s="74" t="s">
        <v>115</v>
      </c>
      <c r="F389" s="14" t="s">
        <v>116</v>
      </c>
      <c r="G389" s="75" t="s">
        <v>78</v>
      </c>
      <c r="H389" s="210">
        <v>698784</v>
      </c>
      <c r="I389" s="210">
        <v>721352</v>
      </c>
      <c r="J389" s="183">
        <v>2025</v>
      </c>
      <c r="K389" s="15" t="s">
        <v>192</v>
      </c>
      <c r="L389" s="2">
        <f>Mensualización!BN45</f>
        <v>5</v>
      </c>
      <c r="M389" s="211">
        <f t="shared" si="25"/>
        <v>3606760</v>
      </c>
      <c r="N389" s="2">
        <f t="shared" si="24"/>
        <v>4.8</v>
      </c>
      <c r="O389" s="15">
        <f t="shared" si="26"/>
        <v>3462489.6</v>
      </c>
      <c r="P389" s="212">
        <f t="shared" si="23"/>
        <v>0.20000000000000018</v>
      </c>
      <c r="Q389" s="15">
        <f t="shared" si="23"/>
        <v>144270.39999999991</v>
      </c>
      <c r="R389" s="213"/>
      <c r="S389" s="213"/>
      <c r="T389" s="213"/>
      <c r="U389" s="213"/>
      <c r="V389" s="213"/>
      <c r="W389" s="213"/>
      <c r="X389" s="213">
        <v>4.8</v>
      </c>
      <c r="Y389" s="213"/>
      <c r="Z389" s="214">
        <f t="shared" si="28"/>
        <v>4.8</v>
      </c>
      <c r="AA389" s="215"/>
    </row>
    <row r="390" spans="2:27" ht="25.5" hidden="1" x14ac:dyDescent="0.25">
      <c r="B390" s="208">
        <v>34</v>
      </c>
      <c r="C390" s="209" t="s">
        <v>74</v>
      </c>
      <c r="D390" s="14" t="s">
        <v>75</v>
      </c>
      <c r="E390" s="74" t="s">
        <v>117</v>
      </c>
      <c r="F390" s="14" t="s">
        <v>118</v>
      </c>
      <c r="G390" s="75" t="s">
        <v>119</v>
      </c>
      <c r="H390" s="210">
        <v>309078</v>
      </c>
      <c r="I390" s="210">
        <v>319059</v>
      </c>
      <c r="J390" s="183">
        <v>2025</v>
      </c>
      <c r="K390" s="15" t="s">
        <v>192</v>
      </c>
      <c r="L390" s="2">
        <f>Mensualización!BN46</f>
        <v>0</v>
      </c>
      <c r="M390" s="211">
        <f t="shared" si="25"/>
        <v>0</v>
      </c>
      <c r="N390" s="2">
        <f t="shared" si="24"/>
        <v>0</v>
      </c>
      <c r="O390" s="15">
        <f t="shared" si="26"/>
        <v>0</v>
      </c>
      <c r="P390" s="212">
        <f t="shared" si="23"/>
        <v>0</v>
      </c>
      <c r="Q390" s="15">
        <f t="shared" si="23"/>
        <v>0</v>
      </c>
      <c r="R390" s="213"/>
      <c r="S390" s="213"/>
      <c r="T390" s="213"/>
      <c r="U390" s="213"/>
      <c r="V390" s="213"/>
      <c r="W390" s="213"/>
      <c r="X390" s="213">
        <f t="shared" si="27"/>
        <v>0</v>
      </c>
      <c r="Y390" s="213"/>
      <c r="Z390" s="214">
        <f t="shared" si="28"/>
        <v>0</v>
      </c>
      <c r="AA390" s="215"/>
    </row>
    <row r="391" spans="2:27" ht="25.5" hidden="1" x14ac:dyDescent="0.25">
      <c r="B391" s="208">
        <v>35</v>
      </c>
      <c r="C391" s="209" t="s">
        <v>74</v>
      </c>
      <c r="D391" s="14" t="s">
        <v>75</v>
      </c>
      <c r="E391" s="74" t="s">
        <v>120</v>
      </c>
      <c r="F391" s="14" t="s">
        <v>114</v>
      </c>
      <c r="G391" s="75" t="s">
        <v>119</v>
      </c>
      <c r="H391" s="210">
        <v>412104</v>
      </c>
      <c r="I391" s="210">
        <v>425412</v>
      </c>
      <c r="J391" s="183">
        <v>2025</v>
      </c>
      <c r="K391" s="15" t="s">
        <v>192</v>
      </c>
      <c r="L391" s="2">
        <f>Mensualización!BN47</f>
        <v>0</v>
      </c>
      <c r="M391" s="211">
        <f t="shared" si="25"/>
        <v>0</v>
      </c>
      <c r="N391" s="2">
        <f t="shared" si="24"/>
        <v>0</v>
      </c>
      <c r="O391" s="15">
        <f t="shared" si="26"/>
        <v>0</v>
      </c>
      <c r="P391" s="212">
        <f t="shared" si="23"/>
        <v>0</v>
      </c>
      <c r="Q391" s="15">
        <f t="shared" si="23"/>
        <v>0</v>
      </c>
      <c r="R391" s="213"/>
      <c r="S391" s="213"/>
      <c r="T391" s="213"/>
      <c r="U391" s="213"/>
      <c r="V391" s="213"/>
      <c r="W391" s="213"/>
      <c r="X391" s="213">
        <f t="shared" si="27"/>
        <v>0</v>
      </c>
      <c r="Y391" s="213"/>
      <c r="Z391" s="214">
        <f t="shared" si="28"/>
        <v>0</v>
      </c>
      <c r="AA391" s="215"/>
    </row>
    <row r="392" spans="2:27" ht="25.5" hidden="1" x14ac:dyDescent="0.25">
      <c r="B392" s="208">
        <v>36</v>
      </c>
      <c r="C392" s="209" t="s">
        <v>74</v>
      </c>
      <c r="D392" s="14" t="s">
        <v>75</v>
      </c>
      <c r="E392" s="74" t="s">
        <v>121</v>
      </c>
      <c r="F392" s="14" t="s">
        <v>116</v>
      </c>
      <c r="G392" s="75" t="s">
        <v>119</v>
      </c>
      <c r="H392" s="210">
        <v>824208</v>
      </c>
      <c r="I392" s="210">
        <v>850824</v>
      </c>
      <c r="J392" s="183">
        <v>2025</v>
      </c>
      <c r="K392" s="15" t="s">
        <v>192</v>
      </c>
      <c r="L392" s="2">
        <f>Mensualización!BN48</f>
        <v>0</v>
      </c>
      <c r="M392" s="211">
        <f t="shared" si="25"/>
        <v>0</v>
      </c>
      <c r="N392" s="2">
        <f t="shared" si="24"/>
        <v>0</v>
      </c>
      <c r="O392" s="15">
        <f t="shared" si="26"/>
        <v>0</v>
      </c>
      <c r="P392" s="212">
        <f t="shared" si="23"/>
        <v>0</v>
      </c>
      <c r="Q392" s="15">
        <f t="shared" si="23"/>
        <v>0</v>
      </c>
      <c r="R392" s="213"/>
      <c r="S392" s="213"/>
      <c r="T392" s="213"/>
      <c r="U392" s="213"/>
      <c r="V392" s="213"/>
      <c r="W392" s="213"/>
      <c r="X392" s="213">
        <f t="shared" si="27"/>
        <v>0</v>
      </c>
      <c r="Y392" s="213"/>
      <c r="Z392" s="214">
        <f t="shared" si="28"/>
        <v>0</v>
      </c>
      <c r="AA392" s="215"/>
    </row>
    <row r="393" spans="2:27" ht="25.5" x14ac:dyDescent="0.25">
      <c r="B393" s="208">
        <v>37</v>
      </c>
      <c r="C393" s="209" t="s">
        <v>74</v>
      </c>
      <c r="D393" s="14" t="s">
        <v>75</v>
      </c>
      <c r="E393" s="74" t="s">
        <v>122</v>
      </c>
      <c r="F393" s="14" t="s">
        <v>77</v>
      </c>
      <c r="G393" s="75" t="s">
        <v>119</v>
      </c>
      <c r="H393" s="210">
        <v>68086720</v>
      </c>
      <c r="I393" s="210">
        <v>70285760</v>
      </c>
      <c r="J393" s="183">
        <v>2025</v>
      </c>
      <c r="K393" s="15" t="s">
        <v>192</v>
      </c>
      <c r="L393" s="2">
        <f>Mensualización!BN49</f>
        <v>0.3</v>
      </c>
      <c r="M393" s="211">
        <f t="shared" si="25"/>
        <v>21085728</v>
      </c>
      <c r="N393" s="2">
        <f t="shared" si="24"/>
        <v>0.3</v>
      </c>
      <c r="O393" s="15">
        <f t="shared" si="26"/>
        <v>21085728</v>
      </c>
      <c r="P393" s="212">
        <f t="shared" si="23"/>
        <v>0</v>
      </c>
      <c r="Q393" s="15">
        <f t="shared" si="23"/>
        <v>0</v>
      </c>
      <c r="R393" s="213"/>
      <c r="S393" s="213"/>
      <c r="T393" s="213"/>
      <c r="U393" s="213"/>
      <c r="V393" s="213"/>
      <c r="W393" s="213"/>
      <c r="X393" s="213">
        <v>0.3</v>
      </c>
      <c r="Y393" s="213"/>
      <c r="Z393" s="214">
        <f t="shared" si="28"/>
        <v>0.3</v>
      </c>
      <c r="AA393" s="215"/>
    </row>
    <row r="394" spans="2:27" ht="25.5" hidden="1" x14ac:dyDescent="0.25">
      <c r="B394" s="208">
        <v>38</v>
      </c>
      <c r="C394" s="209" t="s">
        <v>74</v>
      </c>
      <c r="D394" s="14" t="s">
        <v>75</v>
      </c>
      <c r="E394" s="74" t="s">
        <v>123</v>
      </c>
      <c r="F394" s="14" t="s">
        <v>77</v>
      </c>
      <c r="G394" s="75" t="s">
        <v>119</v>
      </c>
      <c r="H394" s="210">
        <v>30818240</v>
      </c>
      <c r="I394" s="210">
        <v>31813600</v>
      </c>
      <c r="J394" s="183">
        <v>2025</v>
      </c>
      <c r="K394" s="15" t="s">
        <v>192</v>
      </c>
      <c r="L394" s="2">
        <f>Mensualización!BN50</f>
        <v>0</v>
      </c>
      <c r="M394" s="211">
        <f t="shared" si="25"/>
        <v>0</v>
      </c>
      <c r="N394" s="2">
        <f t="shared" si="24"/>
        <v>0</v>
      </c>
      <c r="O394" s="15">
        <f t="shared" si="26"/>
        <v>0</v>
      </c>
      <c r="P394" s="212">
        <f t="shared" si="23"/>
        <v>0</v>
      </c>
      <c r="Q394" s="15">
        <f t="shared" si="23"/>
        <v>0</v>
      </c>
      <c r="R394" s="213"/>
      <c r="S394" s="213"/>
      <c r="T394" s="213"/>
      <c r="U394" s="213"/>
      <c r="V394" s="213"/>
      <c r="W394" s="213"/>
      <c r="X394" s="213">
        <f t="shared" si="27"/>
        <v>0</v>
      </c>
      <c r="Y394" s="213"/>
      <c r="Z394" s="214">
        <f t="shared" si="28"/>
        <v>0</v>
      </c>
      <c r="AA394" s="215"/>
    </row>
    <row r="395" spans="2:27" ht="25.5" hidden="1" x14ac:dyDescent="0.25">
      <c r="B395" s="208">
        <v>39</v>
      </c>
      <c r="C395" s="209" t="s">
        <v>74</v>
      </c>
      <c r="D395" s="14" t="s">
        <v>75</v>
      </c>
      <c r="E395" s="74" t="s">
        <v>124</v>
      </c>
      <c r="F395" s="14" t="s">
        <v>77</v>
      </c>
      <c r="G395" s="75" t="s">
        <v>119</v>
      </c>
      <c r="H395" s="210">
        <v>7167040</v>
      </c>
      <c r="I395" s="210">
        <v>7398560</v>
      </c>
      <c r="J395" s="183">
        <v>2025</v>
      </c>
      <c r="K395" s="15" t="s">
        <v>192</v>
      </c>
      <c r="L395" s="2">
        <f>Mensualización!BN51</f>
        <v>0</v>
      </c>
      <c r="M395" s="211">
        <f t="shared" si="25"/>
        <v>0</v>
      </c>
      <c r="N395" s="2">
        <f t="shared" si="24"/>
        <v>0</v>
      </c>
      <c r="O395" s="15">
        <f t="shared" si="26"/>
        <v>0</v>
      </c>
      <c r="P395" s="212">
        <f t="shared" si="23"/>
        <v>0</v>
      </c>
      <c r="Q395" s="15">
        <f t="shared" si="23"/>
        <v>0</v>
      </c>
      <c r="R395" s="213"/>
      <c r="S395" s="213"/>
      <c r="T395" s="213"/>
      <c r="U395" s="213"/>
      <c r="V395" s="213"/>
      <c r="W395" s="213"/>
      <c r="X395" s="213">
        <f t="shared" si="27"/>
        <v>0</v>
      </c>
      <c r="Y395" s="213"/>
      <c r="Z395" s="214">
        <f t="shared" si="28"/>
        <v>0</v>
      </c>
      <c r="AA395" s="215"/>
    </row>
    <row r="396" spans="2:27" ht="25.5" hidden="1" x14ac:dyDescent="0.25">
      <c r="B396" s="208">
        <v>40</v>
      </c>
      <c r="C396" s="209" t="s">
        <v>74</v>
      </c>
      <c r="D396" s="14" t="s">
        <v>75</v>
      </c>
      <c r="E396" s="74" t="s">
        <v>125</v>
      </c>
      <c r="F396" s="14" t="s">
        <v>77</v>
      </c>
      <c r="G396" s="75" t="s">
        <v>119</v>
      </c>
      <c r="H396" s="210">
        <v>13617280</v>
      </c>
      <c r="I396" s="210">
        <v>14056960</v>
      </c>
      <c r="J396" s="183">
        <v>2025</v>
      </c>
      <c r="K396" s="15" t="s">
        <v>192</v>
      </c>
      <c r="L396" s="2">
        <f>Mensualización!BN52</f>
        <v>0</v>
      </c>
      <c r="M396" s="211">
        <f t="shared" si="25"/>
        <v>0</v>
      </c>
      <c r="N396" s="2">
        <f t="shared" si="24"/>
        <v>0</v>
      </c>
      <c r="O396" s="15">
        <f t="shared" si="26"/>
        <v>0</v>
      </c>
      <c r="P396" s="212">
        <f t="shared" ref="P396:Q425" si="29">+IFERROR(L396-N396,"")</f>
        <v>0</v>
      </c>
      <c r="Q396" s="15">
        <f t="shared" si="29"/>
        <v>0</v>
      </c>
      <c r="R396" s="213"/>
      <c r="S396" s="213"/>
      <c r="T396" s="213"/>
      <c r="U396" s="213"/>
      <c r="V396" s="213"/>
      <c r="W396" s="213"/>
      <c r="X396" s="213">
        <f t="shared" si="27"/>
        <v>0</v>
      </c>
      <c r="Y396" s="213"/>
      <c r="Z396" s="214">
        <f t="shared" si="28"/>
        <v>0</v>
      </c>
      <c r="AA396" s="215"/>
    </row>
    <row r="397" spans="2:27" ht="25.5" x14ac:dyDescent="0.25">
      <c r="B397" s="208">
        <v>41</v>
      </c>
      <c r="C397" s="209" t="s">
        <v>74</v>
      </c>
      <c r="D397" s="14" t="s">
        <v>75</v>
      </c>
      <c r="E397" s="74" t="s">
        <v>126</v>
      </c>
      <c r="F397" s="14" t="s">
        <v>77</v>
      </c>
      <c r="G397" s="75" t="s">
        <v>78</v>
      </c>
      <c r="H397" s="210">
        <v>1000000</v>
      </c>
      <c r="I397" s="210">
        <v>1000000</v>
      </c>
      <c r="J397" s="183">
        <v>2025</v>
      </c>
      <c r="K397" s="15" t="s">
        <v>192</v>
      </c>
      <c r="L397" s="2">
        <f>Mensualización!BN53</f>
        <v>1.5</v>
      </c>
      <c r="M397" s="211">
        <f t="shared" si="25"/>
        <v>1500000</v>
      </c>
      <c r="N397" s="2">
        <f t="shared" ref="N397:N460" si="30">+Z397</f>
        <v>1.5</v>
      </c>
      <c r="O397" s="15">
        <f t="shared" si="26"/>
        <v>1500000</v>
      </c>
      <c r="P397" s="212">
        <f t="shared" si="29"/>
        <v>0</v>
      </c>
      <c r="Q397" s="15">
        <f t="shared" si="29"/>
        <v>0</v>
      </c>
      <c r="R397" s="213"/>
      <c r="S397" s="213"/>
      <c r="T397" s="213"/>
      <c r="U397" s="213"/>
      <c r="V397" s="213"/>
      <c r="W397" s="213"/>
      <c r="X397" s="213">
        <v>1.5</v>
      </c>
      <c r="Y397" s="213"/>
      <c r="Z397" s="214">
        <f t="shared" si="28"/>
        <v>1.5</v>
      </c>
      <c r="AA397" s="215"/>
    </row>
    <row r="398" spans="2:27" ht="25.5" x14ac:dyDescent="0.25">
      <c r="B398" s="208">
        <v>42</v>
      </c>
      <c r="C398" s="209" t="s">
        <v>74</v>
      </c>
      <c r="D398" s="14" t="s">
        <v>75</v>
      </c>
      <c r="E398" s="74" t="s">
        <v>127</v>
      </c>
      <c r="F398" s="14" t="s">
        <v>77</v>
      </c>
      <c r="G398" s="75" t="s">
        <v>78</v>
      </c>
      <c r="H398" s="210">
        <v>430032</v>
      </c>
      <c r="I398" s="210">
        <v>443928</v>
      </c>
      <c r="J398" s="183">
        <v>2025</v>
      </c>
      <c r="K398" s="15" t="s">
        <v>192</v>
      </c>
      <c r="L398" s="2">
        <f>Mensualización!BN54</f>
        <v>148</v>
      </c>
      <c r="M398" s="211">
        <f t="shared" si="25"/>
        <v>65701344</v>
      </c>
      <c r="N398" s="2">
        <f t="shared" si="30"/>
        <v>133</v>
      </c>
      <c r="O398" s="15">
        <f t="shared" si="26"/>
        <v>59042424</v>
      </c>
      <c r="P398" s="212">
        <f t="shared" si="29"/>
        <v>15</v>
      </c>
      <c r="Q398" s="15">
        <f t="shared" si="29"/>
        <v>6658920</v>
      </c>
      <c r="R398" s="213"/>
      <c r="S398" s="213"/>
      <c r="T398" s="213"/>
      <c r="U398" s="213"/>
      <c r="V398" s="213"/>
      <c r="W398" s="213"/>
      <c r="X398" s="213">
        <v>133</v>
      </c>
      <c r="Y398" s="213"/>
      <c r="Z398" s="214">
        <f t="shared" si="28"/>
        <v>133</v>
      </c>
      <c r="AA398" s="215"/>
    </row>
    <row r="399" spans="2:27" ht="25.5" x14ac:dyDescent="0.25">
      <c r="B399" s="208">
        <v>43</v>
      </c>
      <c r="C399" s="209" t="s">
        <v>74</v>
      </c>
      <c r="D399" s="14" t="s">
        <v>75</v>
      </c>
      <c r="E399" s="74" t="s">
        <v>128</v>
      </c>
      <c r="F399" s="14" t="s">
        <v>77</v>
      </c>
      <c r="G399" s="75" t="s">
        <v>78</v>
      </c>
      <c r="H399" s="210">
        <v>1226760</v>
      </c>
      <c r="I399" s="210">
        <v>1266384</v>
      </c>
      <c r="J399" s="183">
        <v>2025</v>
      </c>
      <c r="K399" s="15" t="s">
        <v>192</v>
      </c>
      <c r="L399" s="2">
        <f>Mensualización!BN55</f>
        <v>8</v>
      </c>
      <c r="M399" s="211">
        <f t="shared" si="25"/>
        <v>10131072</v>
      </c>
      <c r="N399" s="2">
        <f t="shared" si="30"/>
        <v>7.625</v>
      </c>
      <c r="O399" s="15">
        <f t="shared" si="26"/>
        <v>9656178</v>
      </c>
      <c r="P399" s="212">
        <f t="shared" si="29"/>
        <v>0.375</v>
      </c>
      <c r="Q399" s="15">
        <f t="shared" si="29"/>
        <v>474894</v>
      </c>
      <c r="R399" s="213"/>
      <c r="S399" s="213"/>
      <c r="T399" s="213"/>
      <c r="U399" s="213"/>
      <c r="V399" s="213"/>
      <c r="W399" s="213"/>
      <c r="X399" s="213">
        <v>7.625</v>
      </c>
      <c r="Y399" s="213"/>
      <c r="Z399" s="214">
        <f t="shared" si="28"/>
        <v>7.625</v>
      </c>
      <c r="AA399" s="215"/>
    </row>
    <row r="400" spans="2:27" ht="25.5" x14ac:dyDescent="0.25">
      <c r="B400" s="208">
        <v>44</v>
      </c>
      <c r="C400" s="209" t="s">
        <v>74</v>
      </c>
      <c r="D400" s="14" t="s">
        <v>75</v>
      </c>
      <c r="E400" s="74" t="s">
        <v>129</v>
      </c>
      <c r="F400" s="14" t="s">
        <v>77</v>
      </c>
      <c r="G400" s="75" t="s">
        <v>78</v>
      </c>
      <c r="H400" s="210">
        <v>698784</v>
      </c>
      <c r="I400" s="210">
        <v>721344</v>
      </c>
      <c r="J400" s="183">
        <v>2025</v>
      </c>
      <c r="K400" s="15" t="s">
        <v>192</v>
      </c>
      <c r="L400" s="2">
        <f>Mensualización!BN56</f>
        <v>17.7</v>
      </c>
      <c r="M400" s="211">
        <f t="shared" si="25"/>
        <v>12767788.799999999</v>
      </c>
      <c r="N400" s="2">
        <f t="shared" si="30"/>
        <v>15.1</v>
      </c>
      <c r="O400" s="15">
        <f t="shared" si="26"/>
        <v>10892294.4</v>
      </c>
      <c r="P400" s="212">
        <f t="shared" si="29"/>
        <v>2.5999999999999996</v>
      </c>
      <c r="Q400" s="15">
        <f t="shared" si="29"/>
        <v>1875494.3999999985</v>
      </c>
      <c r="R400" s="213"/>
      <c r="S400" s="213"/>
      <c r="T400" s="213"/>
      <c r="U400" s="213"/>
      <c r="V400" s="213"/>
      <c r="W400" s="213"/>
      <c r="X400" s="213">
        <v>15.1</v>
      </c>
      <c r="Y400" s="213"/>
      <c r="Z400" s="214">
        <f t="shared" si="28"/>
        <v>15.1</v>
      </c>
      <c r="AA400" s="215"/>
    </row>
    <row r="401" spans="2:27" ht="25.5" x14ac:dyDescent="0.25">
      <c r="B401" s="208">
        <v>45</v>
      </c>
      <c r="C401" s="209" t="s">
        <v>74</v>
      </c>
      <c r="D401" s="14" t="s">
        <v>75</v>
      </c>
      <c r="E401" s="74" t="s">
        <v>130</v>
      </c>
      <c r="F401" s="14" t="s">
        <v>77</v>
      </c>
      <c r="G401" s="75" t="s">
        <v>78</v>
      </c>
      <c r="H401" s="210">
        <v>913776</v>
      </c>
      <c r="I401" s="210">
        <v>943296</v>
      </c>
      <c r="J401" s="183">
        <v>2025</v>
      </c>
      <c r="K401" s="15" t="s">
        <v>192</v>
      </c>
      <c r="L401" s="2">
        <f>Mensualización!BN57</f>
        <v>0.89999999999999991</v>
      </c>
      <c r="M401" s="211">
        <f t="shared" si="25"/>
        <v>848966.39999999991</v>
      </c>
      <c r="N401" s="2">
        <f t="shared" si="30"/>
        <v>0.9</v>
      </c>
      <c r="O401" s="15">
        <f t="shared" si="26"/>
        <v>848966.4</v>
      </c>
      <c r="P401" s="212">
        <f t="shared" si="29"/>
        <v>-1.1102230246251565E-16</v>
      </c>
      <c r="Q401" s="15">
        <f t="shared" si="29"/>
        <v>-1.1641532182693481E-10</v>
      </c>
      <c r="R401" s="213"/>
      <c r="S401" s="213"/>
      <c r="T401" s="213"/>
      <c r="U401" s="213"/>
      <c r="V401" s="213"/>
      <c r="W401" s="213"/>
      <c r="X401" s="213">
        <v>0.9</v>
      </c>
      <c r="Y401" s="213"/>
      <c r="Z401" s="214">
        <f t="shared" si="28"/>
        <v>0.9</v>
      </c>
      <c r="AA401" s="215"/>
    </row>
    <row r="402" spans="2:27" ht="25.5" x14ac:dyDescent="0.25">
      <c r="B402" s="208">
        <v>46</v>
      </c>
      <c r="C402" s="209" t="s">
        <v>74</v>
      </c>
      <c r="D402" s="14" t="s">
        <v>75</v>
      </c>
      <c r="E402" s="74" t="s">
        <v>131</v>
      </c>
      <c r="F402" s="14" t="s">
        <v>77</v>
      </c>
      <c r="G402" s="75" t="s">
        <v>78</v>
      </c>
      <c r="H402" s="210">
        <v>322512</v>
      </c>
      <c r="I402" s="210">
        <v>332928</v>
      </c>
      <c r="J402" s="183">
        <v>2025</v>
      </c>
      <c r="K402" s="15" t="s">
        <v>192</v>
      </c>
      <c r="L402" s="2">
        <f>Mensualización!BN58</f>
        <v>8.1</v>
      </c>
      <c r="M402" s="211">
        <f t="shared" si="25"/>
        <v>2696716.8</v>
      </c>
      <c r="N402" s="2">
        <f t="shared" si="30"/>
        <v>8.1</v>
      </c>
      <c r="O402" s="15">
        <f t="shared" si="26"/>
        <v>2696716.8</v>
      </c>
      <c r="P402" s="212">
        <f t="shared" si="29"/>
        <v>0</v>
      </c>
      <c r="Q402" s="15">
        <f t="shared" si="29"/>
        <v>0</v>
      </c>
      <c r="R402" s="213"/>
      <c r="S402" s="213"/>
      <c r="T402" s="213"/>
      <c r="U402" s="213"/>
      <c r="V402" s="213"/>
      <c r="W402" s="213"/>
      <c r="X402" s="213">
        <v>8.1</v>
      </c>
      <c r="Y402" s="213"/>
      <c r="Z402" s="214">
        <f t="shared" si="28"/>
        <v>8.1</v>
      </c>
      <c r="AA402" s="215"/>
    </row>
    <row r="403" spans="2:27" ht="25.5" x14ac:dyDescent="0.25">
      <c r="B403" s="208">
        <v>47</v>
      </c>
      <c r="C403" s="209" t="s">
        <v>74</v>
      </c>
      <c r="D403" s="14" t="s">
        <v>75</v>
      </c>
      <c r="E403" s="74" t="s">
        <v>132</v>
      </c>
      <c r="F403" s="14" t="s">
        <v>77</v>
      </c>
      <c r="G403" s="75" t="s">
        <v>78</v>
      </c>
      <c r="H403" s="210">
        <v>268752</v>
      </c>
      <c r="I403" s="210">
        <v>277440</v>
      </c>
      <c r="J403" s="183">
        <v>2025</v>
      </c>
      <c r="K403" s="15" t="s">
        <v>192</v>
      </c>
      <c r="L403" s="2">
        <f>Mensualización!BN59</f>
        <v>2.1</v>
      </c>
      <c r="M403" s="211">
        <f t="shared" si="25"/>
        <v>582624</v>
      </c>
      <c r="N403" s="2">
        <f t="shared" si="30"/>
        <v>2.1</v>
      </c>
      <c r="O403" s="15">
        <f t="shared" si="26"/>
        <v>582624</v>
      </c>
      <c r="P403" s="212">
        <f t="shared" si="29"/>
        <v>0</v>
      </c>
      <c r="Q403" s="15">
        <f t="shared" si="29"/>
        <v>0</v>
      </c>
      <c r="R403" s="213"/>
      <c r="S403" s="213"/>
      <c r="T403" s="213"/>
      <c r="U403" s="213"/>
      <c r="V403" s="213"/>
      <c r="W403" s="213"/>
      <c r="X403" s="213">
        <v>2.1</v>
      </c>
      <c r="Y403" s="213"/>
      <c r="Z403" s="214">
        <f t="shared" si="28"/>
        <v>2.1</v>
      </c>
      <c r="AA403" s="215"/>
    </row>
    <row r="404" spans="2:27" ht="25.5" x14ac:dyDescent="0.25">
      <c r="B404" s="208">
        <v>48</v>
      </c>
      <c r="C404" s="209" t="s">
        <v>74</v>
      </c>
      <c r="D404" s="14" t="s">
        <v>75</v>
      </c>
      <c r="E404" s="74" t="s">
        <v>133</v>
      </c>
      <c r="F404" s="14" t="s">
        <v>77</v>
      </c>
      <c r="G404" s="75" t="s">
        <v>78</v>
      </c>
      <c r="H404" s="210">
        <v>14423576</v>
      </c>
      <c r="I404" s="210">
        <v>14889464</v>
      </c>
      <c r="J404" s="183">
        <v>2025</v>
      </c>
      <c r="K404" s="15" t="s">
        <v>192</v>
      </c>
      <c r="L404" s="2">
        <f>Mensualización!BN60</f>
        <v>0.3</v>
      </c>
      <c r="M404" s="211">
        <f t="shared" si="25"/>
        <v>4466839.2</v>
      </c>
      <c r="N404" s="2">
        <f t="shared" si="30"/>
        <v>0.3</v>
      </c>
      <c r="O404" s="15">
        <f t="shared" si="26"/>
        <v>4466839.2</v>
      </c>
      <c r="P404" s="212">
        <f t="shared" si="29"/>
        <v>0</v>
      </c>
      <c r="Q404" s="15">
        <f t="shared" si="29"/>
        <v>0</v>
      </c>
      <c r="R404" s="213"/>
      <c r="S404" s="213"/>
      <c r="T404" s="213"/>
      <c r="U404" s="213"/>
      <c r="V404" s="213"/>
      <c r="W404" s="213"/>
      <c r="X404" s="213">
        <v>0.3</v>
      </c>
      <c r="Y404" s="213"/>
      <c r="Z404" s="214">
        <f t="shared" si="28"/>
        <v>0.3</v>
      </c>
      <c r="AA404" s="215"/>
    </row>
    <row r="405" spans="2:27" ht="25.5" x14ac:dyDescent="0.25">
      <c r="B405" s="208">
        <v>49</v>
      </c>
      <c r="C405" s="209" t="s">
        <v>74</v>
      </c>
      <c r="D405" s="14" t="s">
        <v>75</v>
      </c>
      <c r="E405" s="74" t="s">
        <v>134</v>
      </c>
      <c r="F405" s="14" t="s">
        <v>77</v>
      </c>
      <c r="G405" s="75" t="s">
        <v>78</v>
      </c>
      <c r="H405" s="210">
        <v>48215912</v>
      </c>
      <c r="I405" s="210">
        <v>49772920</v>
      </c>
      <c r="J405" s="183">
        <v>2025</v>
      </c>
      <c r="K405" s="15" t="s">
        <v>192</v>
      </c>
      <c r="L405" s="2">
        <f>Mensualización!BN61</f>
        <v>0.2996800308280077</v>
      </c>
      <c r="M405" s="211">
        <f t="shared" si="25"/>
        <v>14915950.199999962</v>
      </c>
      <c r="N405" s="2">
        <f t="shared" si="30"/>
        <v>0.25</v>
      </c>
      <c r="O405" s="15">
        <f t="shared" si="26"/>
        <v>12443230</v>
      </c>
      <c r="P405" s="212">
        <f t="shared" si="29"/>
        <v>4.9680030828007704E-2</v>
      </c>
      <c r="Q405" s="15">
        <f t="shared" si="29"/>
        <v>2472720.199999962</v>
      </c>
      <c r="R405" s="213"/>
      <c r="S405" s="213"/>
      <c r="T405" s="213"/>
      <c r="U405" s="213"/>
      <c r="V405" s="213"/>
      <c r="W405" s="213"/>
      <c r="X405" s="213">
        <v>0.25</v>
      </c>
      <c r="Y405" s="213"/>
      <c r="Z405" s="214">
        <f t="shared" si="28"/>
        <v>0.25</v>
      </c>
      <c r="AA405" s="215"/>
    </row>
    <row r="406" spans="2:27" ht="25.5" x14ac:dyDescent="0.25">
      <c r="B406" s="208">
        <v>50</v>
      </c>
      <c r="C406" s="209" t="s">
        <v>74</v>
      </c>
      <c r="D406" s="14" t="s">
        <v>75</v>
      </c>
      <c r="E406" s="74" t="s">
        <v>135</v>
      </c>
      <c r="F406" s="14" t="s">
        <v>77</v>
      </c>
      <c r="G406" s="75" t="s">
        <v>78</v>
      </c>
      <c r="H406" s="210">
        <v>7005616</v>
      </c>
      <c r="I406" s="210">
        <v>7231936</v>
      </c>
      <c r="J406" s="183">
        <v>2025</v>
      </c>
      <c r="K406" s="15" t="s">
        <v>192</v>
      </c>
      <c r="L406" s="2">
        <f>Mensualización!BN62</f>
        <v>2.4</v>
      </c>
      <c r="M406" s="211">
        <f t="shared" si="25"/>
        <v>17356646.399999999</v>
      </c>
      <c r="N406" s="2">
        <f t="shared" si="30"/>
        <v>2.4</v>
      </c>
      <c r="O406" s="15">
        <f t="shared" si="26"/>
        <v>17356646.399999999</v>
      </c>
      <c r="P406" s="212">
        <f t="shared" si="29"/>
        <v>0</v>
      </c>
      <c r="Q406" s="15">
        <f t="shared" si="29"/>
        <v>0</v>
      </c>
      <c r="R406" s="213"/>
      <c r="S406" s="213"/>
      <c r="T406" s="213"/>
      <c r="U406" s="213"/>
      <c r="V406" s="213"/>
      <c r="W406" s="213"/>
      <c r="X406" s="213">
        <v>2.4</v>
      </c>
      <c r="Y406" s="213"/>
      <c r="Z406" s="214">
        <f t="shared" si="28"/>
        <v>2.4</v>
      </c>
      <c r="AA406" s="215"/>
    </row>
    <row r="407" spans="2:27" ht="25.5" x14ac:dyDescent="0.25">
      <c r="B407" s="208">
        <v>51</v>
      </c>
      <c r="C407" s="209" t="s">
        <v>74</v>
      </c>
      <c r="D407" s="14" t="s">
        <v>75</v>
      </c>
      <c r="E407" s="74" t="s">
        <v>136</v>
      </c>
      <c r="F407" s="14" t="s">
        <v>77</v>
      </c>
      <c r="G407" s="75" t="s">
        <v>78</v>
      </c>
      <c r="H407" s="210">
        <v>3296912</v>
      </c>
      <c r="I407" s="210">
        <v>3403448</v>
      </c>
      <c r="J407" s="183">
        <v>2025</v>
      </c>
      <c r="K407" s="15" t="s">
        <v>192</v>
      </c>
      <c r="L407" s="2">
        <f>Mensualización!BN63</f>
        <v>1.2</v>
      </c>
      <c r="M407" s="211">
        <f t="shared" ref="M407:M425" si="31">+L407*I407</f>
        <v>4084137.5999999996</v>
      </c>
      <c r="N407" s="2">
        <f t="shared" si="30"/>
        <v>1.2</v>
      </c>
      <c r="O407" s="15">
        <f t="shared" ref="O407:O425" si="32">IFERROR(+N407*I407,"")</f>
        <v>4084137.5999999996</v>
      </c>
      <c r="P407" s="212">
        <f t="shared" si="29"/>
        <v>0</v>
      </c>
      <c r="Q407" s="15">
        <f t="shared" si="29"/>
        <v>0</v>
      </c>
      <c r="R407" s="213"/>
      <c r="S407" s="213"/>
      <c r="T407" s="213"/>
      <c r="U407" s="213"/>
      <c r="V407" s="213"/>
      <c r="W407" s="213"/>
      <c r="X407" s="213">
        <v>1.2</v>
      </c>
      <c r="Y407" s="213"/>
      <c r="Z407" s="214">
        <f t="shared" si="28"/>
        <v>1.2</v>
      </c>
      <c r="AA407" s="215"/>
    </row>
    <row r="408" spans="2:27" ht="25.5" x14ac:dyDescent="0.25">
      <c r="B408" s="208">
        <v>52</v>
      </c>
      <c r="C408" s="209" t="s">
        <v>74</v>
      </c>
      <c r="D408" s="14" t="s">
        <v>75</v>
      </c>
      <c r="E408" s="74" t="s">
        <v>137</v>
      </c>
      <c r="F408" s="14" t="s">
        <v>77</v>
      </c>
      <c r="G408" s="75" t="s">
        <v>78</v>
      </c>
      <c r="H408" s="210">
        <v>2472592</v>
      </c>
      <c r="I408" s="210">
        <v>2552448</v>
      </c>
      <c r="J408" s="183">
        <v>2025</v>
      </c>
      <c r="K408" s="15" t="s">
        <v>192</v>
      </c>
      <c r="L408" s="2">
        <f>Mensualización!BN64</f>
        <v>2.1</v>
      </c>
      <c r="M408" s="211">
        <f t="shared" si="31"/>
        <v>5360140.8</v>
      </c>
      <c r="N408" s="2">
        <f t="shared" si="30"/>
        <v>2.1</v>
      </c>
      <c r="O408" s="15">
        <f t="shared" si="32"/>
        <v>5360140.8</v>
      </c>
      <c r="P408" s="212">
        <f t="shared" si="29"/>
        <v>0</v>
      </c>
      <c r="Q408" s="15">
        <f t="shared" si="29"/>
        <v>0</v>
      </c>
      <c r="R408" s="213"/>
      <c r="S408" s="213"/>
      <c r="T408" s="213"/>
      <c r="U408" s="213"/>
      <c r="V408" s="213"/>
      <c r="W408" s="213"/>
      <c r="X408" s="223">
        <v>2.1</v>
      </c>
      <c r="Y408" s="213"/>
      <c r="Z408" s="214">
        <f t="shared" si="28"/>
        <v>2.1</v>
      </c>
      <c r="AA408" s="215"/>
    </row>
    <row r="409" spans="2:27" ht="25.5" hidden="1" x14ac:dyDescent="0.25">
      <c r="B409" s="208">
        <v>53</v>
      </c>
      <c r="C409" s="209" t="s">
        <v>74</v>
      </c>
      <c r="D409" s="14" t="s">
        <v>75</v>
      </c>
      <c r="E409" s="74" t="s">
        <v>138</v>
      </c>
      <c r="F409" s="14" t="s">
        <v>77</v>
      </c>
      <c r="G409" s="75" t="s">
        <v>119</v>
      </c>
      <c r="H409" s="210">
        <v>5357344</v>
      </c>
      <c r="I409" s="210">
        <v>5530304</v>
      </c>
      <c r="J409" s="183">
        <v>2025</v>
      </c>
      <c r="K409" s="15" t="s">
        <v>192</v>
      </c>
      <c r="L409" s="2">
        <f>Mensualización!BN65</f>
        <v>0</v>
      </c>
      <c r="M409" s="211">
        <f t="shared" si="31"/>
        <v>0</v>
      </c>
      <c r="N409" s="2">
        <f t="shared" si="30"/>
        <v>3.9</v>
      </c>
      <c r="O409" s="15">
        <f t="shared" si="32"/>
        <v>21568185.599999998</v>
      </c>
      <c r="P409" s="212">
        <f t="shared" si="29"/>
        <v>-3.9</v>
      </c>
      <c r="Q409" s="15">
        <f t="shared" si="29"/>
        <v>-21568185.599999998</v>
      </c>
      <c r="R409" s="213"/>
      <c r="S409" s="213"/>
      <c r="T409" s="213"/>
      <c r="U409" s="213"/>
      <c r="V409" s="213"/>
      <c r="W409" s="213"/>
      <c r="X409" s="223">
        <v>3.9</v>
      </c>
      <c r="Y409" s="213"/>
      <c r="Z409" s="214">
        <f t="shared" si="28"/>
        <v>3.9</v>
      </c>
      <c r="AA409" s="215"/>
    </row>
    <row r="410" spans="2:27" ht="23.25" hidden="1" x14ac:dyDescent="0.25">
      <c r="B410" s="208">
        <v>54</v>
      </c>
      <c r="C410" s="209" t="s">
        <v>74</v>
      </c>
      <c r="D410" s="14" t="s">
        <v>75</v>
      </c>
      <c r="E410" s="74" t="s">
        <v>139</v>
      </c>
      <c r="F410" s="14" t="s">
        <v>80</v>
      </c>
      <c r="G410" s="75" t="s">
        <v>78</v>
      </c>
      <c r="H410" s="210">
        <v>67192</v>
      </c>
      <c r="I410" s="210">
        <v>69364</v>
      </c>
      <c r="J410" s="183">
        <v>2025</v>
      </c>
      <c r="K410" s="15" t="s">
        <v>192</v>
      </c>
      <c r="L410" s="2">
        <f>Mensualización!BN66</f>
        <v>0</v>
      </c>
      <c r="M410" s="211">
        <f t="shared" si="31"/>
        <v>0</v>
      </c>
      <c r="N410" s="2">
        <f t="shared" si="30"/>
        <v>0</v>
      </c>
      <c r="O410" s="15">
        <f t="shared" si="32"/>
        <v>0</v>
      </c>
      <c r="P410" s="212">
        <f t="shared" si="29"/>
        <v>0</v>
      </c>
      <c r="Q410" s="15">
        <f t="shared" si="29"/>
        <v>0</v>
      </c>
      <c r="R410" s="213"/>
      <c r="S410" s="213"/>
      <c r="T410" s="213"/>
      <c r="U410" s="213"/>
      <c r="V410" s="213"/>
      <c r="W410" s="213"/>
      <c r="X410" s="213">
        <f t="shared" si="27"/>
        <v>0</v>
      </c>
      <c r="Y410" s="213"/>
      <c r="Z410" s="214">
        <f t="shared" si="28"/>
        <v>0</v>
      </c>
      <c r="AA410" s="215"/>
    </row>
    <row r="411" spans="2:27" ht="23.25" hidden="1" x14ac:dyDescent="0.25">
      <c r="B411" s="208">
        <v>55</v>
      </c>
      <c r="C411" s="209" t="s">
        <v>74</v>
      </c>
      <c r="D411" s="14" t="s">
        <v>75</v>
      </c>
      <c r="E411" s="74" t="s">
        <v>140</v>
      </c>
      <c r="F411" s="14" t="s">
        <v>83</v>
      </c>
      <c r="G411" s="75" t="s">
        <v>78</v>
      </c>
      <c r="H411" s="210">
        <v>109185</v>
      </c>
      <c r="I411" s="210">
        <v>112710</v>
      </c>
      <c r="J411" s="183">
        <v>2025</v>
      </c>
      <c r="K411" s="15" t="s">
        <v>192</v>
      </c>
      <c r="L411" s="2">
        <f>Mensualización!BN67</f>
        <v>0</v>
      </c>
      <c r="M411" s="211">
        <f t="shared" si="31"/>
        <v>0</v>
      </c>
      <c r="N411" s="2">
        <f t="shared" si="30"/>
        <v>0</v>
      </c>
      <c r="O411" s="15">
        <f t="shared" si="32"/>
        <v>0</v>
      </c>
      <c r="P411" s="212">
        <f t="shared" si="29"/>
        <v>0</v>
      </c>
      <c r="Q411" s="15">
        <f t="shared" si="29"/>
        <v>0</v>
      </c>
      <c r="R411" s="213"/>
      <c r="S411" s="213"/>
      <c r="T411" s="213"/>
      <c r="U411" s="213"/>
      <c r="V411" s="213"/>
      <c r="W411" s="213"/>
      <c r="X411" s="213">
        <f t="shared" si="27"/>
        <v>0</v>
      </c>
      <c r="Y411" s="213"/>
      <c r="Z411" s="214">
        <f t="shared" si="28"/>
        <v>0</v>
      </c>
      <c r="AA411" s="215"/>
    </row>
    <row r="412" spans="2:27" ht="23.25" hidden="1" x14ac:dyDescent="0.25">
      <c r="B412" s="208">
        <v>56</v>
      </c>
      <c r="C412" s="209" t="s">
        <v>74</v>
      </c>
      <c r="D412" s="14" t="s">
        <v>75</v>
      </c>
      <c r="E412" s="74" t="s">
        <v>141</v>
      </c>
      <c r="F412" s="14" t="s">
        <v>83</v>
      </c>
      <c r="G412" s="75" t="s">
        <v>142</v>
      </c>
      <c r="H412" s="210">
        <v>109185</v>
      </c>
      <c r="I412" s="210">
        <v>112710</v>
      </c>
      <c r="J412" s="183">
        <v>2025</v>
      </c>
      <c r="K412" s="15" t="s">
        <v>192</v>
      </c>
      <c r="L412" s="2">
        <f>Mensualización!BN68</f>
        <v>0</v>
      </c>
      <c r="M412" s="211">
        <f t="shared" si="31"/>
        <v>0</v>
      </c>
      <c r="N412" s="2">
        <f t="shared" si="30"/>
        <v>0</v>
      </c>
      <c r="O412" s="15">
        <f t="shared" si="32"/>
        <v>0</v>
      </c>
      <c r="P412" s="212">
        <f t="shared" si="29"/>
        <v>0</v>
      </c>
      <c r="Q412" s="15">
        <f t="shared" si="29"/>
        <v>0</v>
      </c>
      <c r="R412" s="213"/>
      <c r="S412" s="213"/>
      <c r="T412" s="213"/>
      <c r="U412" s="213"/>
      <c r="V412" s="213"/>
      <c r="W412" s="213"/>
      <c r="X412" s="213">
        <f t="shared" si="27"/>
        <v>0</v>
      </c>
      <c r="Y412" s="213"/>
      <c r="Z412" s="214">
        <f t="shared" si="28"/>
        <v>0</v>
      </c>
      <c r="AA412" s="215"/>
    </row>
    <row r="413" spans="2:27" ht="23.25" hidden="1" x14ac:dyDescent="0.25">
      <c r="B413" s="208">
        <v>57</v>
      </c>
      <c r="C413" s="209" t="s">
        <v>74</v>
      </c>
      <c r="D413" s="14" t="s">
        <v>75</v>
      </c>
      <c r="E413" s="74" t="s">
        <v>143</v>
      </c>
      <c r="F413" s="14" t="s">
        <v>83</v>
      </c>
      <c r="G413" s="75" t="s">
        <v>142</v>
      </c>
      <c r="H413" s="210">
        <v>109185</v>
      </c>
      <c r="I413" s="210">
        <v>112710</v>
      </c>
      <c r="J413" s="183">
        <v>2025</v>
      </c>
      <c r="K413" s="15" t="s">
        <v>192</v>
      </c>
      <c r="L413" s="2">
        <f>Mensualización!BN69</f>
        <v>0</v>
      </c>
      <c r="M413" s="211">
        <f t="shared" si="31"/>
        <v>0</v>
      </c>
      <c r="N413" s="2">
        <f t="shared" si="30"/>
        <v>0</v>
      </c>
      <c r="O413" s="15">
        <f t="shared" si="32"/>
        <v>0</v>
      </c>
      <c r="P413" s="212">
        <f t="shared" si="29"/>
        <v>0</v>
      </c>
      <c r="Q413" s="15">
        <f t="shared" si="29"/>
        <v>0</v>
      </c>
      <c r="R413" s="213"/>
      <c r="S413" s="213"/>
      <c r="T413" s="213"/>
      <c r="U413" s="213"/>
      <c r="V413" s="213"/>
      <c r="W413" s="213"/>
      <c r="X413" s="213">
        <f t="shared" si="27"/>
        <v>0</v>
      </c>
      <c r="Y413" s="213"/>
      <c r="Z413" s="214">
        <f t="shared" si="28"/>
        <v>0</v>
      </c>
      <c r="AA413" s="215"/>
    </row>
    <row r="414" spans="2:27" ht="25.5" hidden="1" x14ac:dyDescent="0.25">
      <c r="B414" s="208">
        <v>58</v>
      </c>
      <c r="C414" s="209" t="s">
        <v>74</v>
      </c>
      <c r="D414" s="14" t="s">
        <v>75</v>
      </c>
      <c r="E414" s="74" t="s">
        <v>144</v>
      </c>
      <c r="F414" s="14" t="s">
        <v>83</v>
      </c>
      <c r="G414" s="75" t="s">
        <v>142</v>
      </c>
      <c r="H414" s="210">
        <v>109185</v>
      </c>
      <c r="I414" s="210">
        <v>112710</v>
      </c>
      <c r="J414" s="183">
        <v>2025</v>
      </c>
      <c r="K414" s="15" t="s">
        <v>192</v>
      </c>
      <c r="L414" s="2">
        <f>Mensualización!BN70</f>
        <v>0</v>
      </c>
      <c r="M414" s="211">
        <f t="shared" si="31"/>
        <v>0</v>
      </c>
      <c r="N414" s="2">
        <f t="shared" si="30"/>
        <v>0</v>
      </c>
      <c r="O414" s="15">
        <f t="shared" si="32"/>
        <v>0</v>
      </c>
      <c r="P414" s="212">
        <f t="shared" si="29"/>
        <v>0</v>
      </c>
      <c r="Q414" s="15">
        <f t="shared" si="29"/>
        <v>0</v>
      </c>
      <c r="R414" s="213"/>
      <c r="S414" s="213"/>
      <c r="T414" s="213"/>
      <c r="U414" s="213"/>
      <c r="V414" s="213"/>
      <c r="W414" s="213"/>
      <c r="X414" s="213">
        <f t="shared" si="27"/>
        <v>0</v>
      </c>
      <c r="Y414" s="213"/>
      <c r="Z414" s="214">
        <f t="shared" si="28"/>
        <v>0</v>
      </c>
      <c r="AA414" s="215"/>
    </row>
    <row r="415" spans="2:27" ht="23.25" hidden="1" x14ac:dyDescent="0.25">
      <c r="B415" s="208">
        <v>59</v>
      </c>
      <c r="C415" s="209" t="s">
        <v>74</v>
      </c>
      <c r="D415" s="14" t="s">
        <v>75</v>
      </c>
      <c r="E415" s="74" t="s">
        <v>145</v>
      </c>
      <c r="F415" s="14" t="s">
        <v>83</v>
      </c>
      <c r="G415" s="75" t="s">
        <v>142</v>
      </c>
      <c r="H415" s="210">
        <v>109185</v>
      </c>
      <c r="I415" s="210">
        <v>112710</v>
      </c>
      <c r="J415" s="183">
        <v>2025</v>
      </c>
      <c r="K415" s="15" t="s">
        <v>192</v>
      </c>
      <c r="L415" s="2">
        <f>Mensualización!BN71</f>
        <v>0</v>
      </c>
      <c r="M415" s="211">
        <f t="shared" si="31"/>
        <v>0</v>
      </c>
      <c r="N415" s="2">
        <f t="shared" si="30"/>
        <v>0</v>
      </c>
      <c r="O415" s="15">
        <f t="shared" si="32"/>
        <v>0</v>
      </c>
      <c r="P415" s="212">
        <f t="shared" si="29"/>
        <v>0</v>
      </c>
      <c r="Q415" s="15">
        <f t="shared" si="29"/>
        <v>0</v>
      </c>
      <c r="R415" s="213"/>
      <c r="S415" s="213"/>
      <c r="T415" s="213"/>
      <c r="U415" s="213"/>
      <c r="V415" s="213"/>
      <c r="W415" s="213"/>
      <c r="X415" s="213">
        <f t="shared" si="27"/>
        <v>0</v>
      </c>
      <c r="Y415" s="213"/>
      <c r="Z415" s="214">
        <f t="shared" si="28"/>
        <v>0</v>
      </c>
      <c r="AA415" s="215"/>
    </row>
    <row r="416" spans="2:27" ht="23.25" hidden="1" x14ac:dyDescent="0.25">
      <c r="B416" s="208">
        <v>60</v>
      </c>
      <c r="C416" s="209" t="s">
        <v>74</v>
      </c>
      <c r="D416" s="14" t="s">
        <v>75</v>
      </c>
      <c r="E416" s="74" t="s">
        <v>146</v>
      </c>
      <c r="F416" s="14" t="s">
        <v>83</v>
      </c>
      <c r="G416" s="75" t="s">
        <v>142</v>
      </c>
      <c r="H416" s="210">
        <v>109185</v>
      </c>
      <c r="I416" s="210">
        <v>112710</v>
      </c>
      <c r="J416" s="183">
        <v>2025</v>
      </c>
      <c r="K416" s="15" t="s">
        <v>192</v>
      </c>
      <c r="L416" s="2">
        <f>Mensualización!BN72</f>
        <v>0</v>
      </c>
      <c r="M416" s="211">
        <f t="shared" si="31"/>
        <v>0</v>
      </c>
      <c r="N416" s="2">
        <f t="shared" si="30"/>
        <v>0</v>
      </c>
      <c r="O416" s="15">
        <f t="shared" si="32"/>
        <v>0</v>
      </c>
      <c r="P416" s="212">
        <f t="shared" si="29"/>
        <v>0</v>
      </c>
      <c r="Q416" s="15">
        <f t="shared" si="29"/>
        <v>0</v>
      </c>
      <c r="R416" s="213"/>
      <c r="S416" s="213"/>
      <c r="T416" s="213"/>
      <c r="U416" s="213"/>
      <c r="V416" s="213"/>
      <c r="W416" s="213"/>
      <c r="X416" s="213">
        <f t="shared" si="27"/>
        <v>0</v>
      </c>
      <c r="Y416" s="213"/>
      <c r="Z416" s="214">
        <f t="shared" si="28"/>
        <v>0</v>
      </c>
      <c r="AA416" s="215"/>
    </row>
    <row r="417" spans="2:27" ht="23.25" hidden="1" x14ac:dyDescent="0.25">
      <c r="B417" s="208">
        <v>61</v>
      </c>
      <c r="C417" s="209" t="s">
        <v>74</v>
      </c>
      <c r="D417" s="14" t="s">
        <v>75</v>
      </c>
      <c r="E417" s="74" t="s">
        <v>147</v>
      </c>
      <c r="F417" s="14" t="s">
        <v>92</v>
      </c>
      <c r="G417" s="75" t="s">
        <v>142</v>
      </c>
      <c r="H417" s="210">
        <v>179176</v>
      </c>
      <c r="I417" s="210">
        <v>184968</v>
      </c>
      <c r="J417" s="183">
        <v>2025</v>
      </c>
      <c r="K417" s="15" t="s">
        <v>192</v>
      </c>
      <c r="L417" s="2">
        <f>Mensualización!BN73</f>
        <v>0</v>
      </c>
      <c r="M417" s="211">
        <f t="shared" si="31"/>
        <v>0</v>
      </c>
      <c r="N417" s="2">
        <f t="shared" si="30"/>
        <v>0</v>
      </c>
      <c r="O417" s="15">
        <f t="shared" si="32"/>
        <v>0</v>
      </c>
      <c r="P417" s="212">
        <f t="shared" si="29"/>
        <v>0</v>
      </c>
      <c r="Q417" s="15">
        <f t="shared" si="29"/>
        <v>0</v>
      </c>
      <c r="R417" s="213"/>
      <c r="S417" s="213"/>
      <c r="T417" s="213"/>
      <c r="U417" s="213"/>
      <c r="V417" s="213"/>
      <c r="W417" s="213"/>
      <c r="X417" s="213">
        <f t="shared" si="27"/>
        <v>0</v>
      </c>
      <c r="Y417" s="213"/>
      <c r="Z417" s="214">
        <f t="shared" si="28"/>
        <v>0</v>
      </c>
      <c r="AA417" s="215"/>
    </row>
    <row r="418" spans="2:27" ht="23.25" hidden="1" x14ac:dyDescent="0.25">
      <c r="B418" s="208">
        <v>62</v>
      </c>
      <c r="C418" s="209" t="s">
        <v>74</v>
      </c>
      <c r="D418" s="14" t="s">
        <v>75</v>
      </c>
      <c r="E418" s="74" t="s">
        <v>148</v>
      </c>
      <c r="F418" s="14" t="s">
        <v>92</v>
      </c>
      <c r="G418" s="75" t="s">
        <v>142</v>
      </c>
      <c r="H418" s="210">
        <v>159735</v>
      </c>
      <c r="I418" s="210">
        <v>164895</v>
      </c>
      <c r="J418" s="183">
        <v>2025</v>
      </c>
      <c r="K418" s="15" t="s">
        <v>192</v>
      </c>
      <c r="L418" s="2">
        <f>Mensualización!BN74</f>
        <v>0</v>
      </c>
      <c r="M418" s="211">
        <f t="shared" si="31"/>
        <v>0</v>
      </c>
      <c r="N418" s="2">
        <f t="shared" si="30"/>
        <v>0</v>
      </c>
      <c r="O418" s="15">
        <f t="shared" si="32"/>
        <v>0</v>
      </c>
      <c r="P418" s="212">
        <f t="shared" si="29"/>
        <v>0</v>
      </c>
      <c r="Q418" s="15">
        <f t="shared" si="29"/>
        <v>0</v>
      </c>
      <c r="R418" s="213"/>
      <c r="S418" s="213"/>
      <c r="T418" s="213"/>
      <c r="U418" s="213"/>
      <c r="V418" s="213"/>
      <c r="W418" s="213"/>
      <c r="X418" s="213">
        <f t="shared" si="27"/>
        <v>0</v>
      </c>
      <c r="Y418" s="213"/>
      <c r="Z418" s="214">
        <f t="shared" si="28"/>
        <v>0</v>
      </c>
      <c r="AA418" s="215"/>
    </row>
    <row r="419" spans="2:27" ht="23.25" hidden="1" x14ac:dyDescent="0.25">
      <c r="B419" s="208">
        <v>63</v>
      </c>
      <c r="C419" s="209" t="s">
        <v>74</v>
      </c>
      <c r="D419" s="14" t="s">
        <v>75</v>
      </c>
      <c r="E419" s="74" t="s">
        <v>149</v>
      </c>
      <c r="F419" s="14" t="s">
        <v>92</v>
      </c>
      <c r="G419" s="75" t="s">
        <v>142</v>
      </c>
      <c r="H419" s="210">
        <v>90988</v>
      </c>
      <c r="I419" s="210">
        <v>93925</v>
      </c>
      <c r="J419" s="183">
        <v>2025</v>
      </c>
      <c r="K419" s="15" t="s">
        <v>192</v>
      </c>
      <c r="L419" s="2">
        <f>Mensualización!BN75</f>
        <v>0</v>
      </c>
      <c r="M419" s="211">
        <f t="shared" si="31"/>
        <v>0</v>
      </c>
      <c r="N419" s="2">
        <f t="shared" si="30"/>
        <v>0</v>
      </c>
      <c r="O419" s="15">
        <f t="shared" si="32"/>
        <v>0</v>
      </c>
      <c r="P419" s="212">
        <f t="shared" si="29"/>
        <v>0</v>
      </c>
      <c r="Q419" s="15">
        <f t="shared" si="29"/>
        <v>0</v>
      </c>
      <c r="R419" s="213"/>
      <c r="S419" s="213"/>
      <c r="T419" s="213"/>
      <c r="U419" s="213"/>
      <c r="V419" s="213"/>
      <c r="W419" s="213"/>
      <c r="X419" s="213">
        <f t="shared" si="27"/>
        <v>0</v>
      </c>
      <c r="Y419" s="213"/>
      <c r="Z419" s="214">
        <f t="shared" si="28"/>
        <v>0</v>
      </c>
      <c r="AA419" s="215"/>
    </row>
    <row r="420" spans="2:27" ht="23.25" hidden="1" x14ac:dyDescent="0.25">
      <c r="B420" s="208">
        <v>64</v>
      </c>
      <c r="C420" s="209" t="s">
        <v>74</v>
      </c>
      <c r="D420" s="14" t="s">
        <v>75</v>
      </c>
      <c r="E420" s="74" t="s">
        <v>150</v>
      </c>
      <c r="F420" s="14" t="s">
        <v>92</v>
      </c>
      <c r="G420" s="75" t="s">
        <v>142</v>
      </c>
      <c r="H420" s="210">
        <v>109185</v>
      </c>
      <c r="I420" s="210">
        <v>112710</v>
      </c>
      <c r="J420" s="183">
        <v>2025</v>
      </c>
      <c r="K420" s="15" t="s">
        <v>192</v>
      </c>
      <c r="L420" s="2">
        <f>Mensualización!BN76</f>
        <v>0</v>
      </c>
      <c r="M420" s="211">
        <f t="shared" si="31"/>
        <v>0</v>
      </c>
      <c r="N420" s="2">
        <f t="shared" si="30"/>
        <v>0</v>
      </c>
      <c r="O420" s="15">
        <f t="shared" si="32"/>
        <v>0</v>
      </c>
      <c r="P420" s="212">
        <f t="shared" si="29"/>
        <v>0</v>
      </c>
      <c r="Q420" s="15">
        <f t="shared" si="29"/>
        <v>0</v>
      </c>
      <c r="R420" s="213"/>
      <c r="S420" s="213"/>
      <c r="T420" s="213"/>
      <c r="U420" s="213"/>
      <c r="V420" s="213"/>
      <c r="W420" s="213"/>
      <c r="X420" s="213">
        <f t="shared" si="27"/>
        <v>0</v>
      </c>
      <c r="Y420" s="213"/>
      <c r="Z420" s="214">
        <f t="shared" si="28"/>
        <v>0</v>
      </c>
      <c r="AA420" s="215"/>
    </row>
    <row r="421" spans="2:27" ht="23.25" hidden="1" x14ac:dyDescent="0.25">
      <c r="B421" s="208">
        <v>65</v>
      </c>
      <c r="C421" s="209" t="s">
        <v>74</v>
      </c>
      <c r="D421" s="14" t="s">
        <v>75</v>
      </c>
      <c r="E421" s="74" t="s">
        <v>151</v>
      </c>
      <c r="F421" s="14" t="s">
        <v>92</v>
      </c>
      <c r="G421" s="75" t="s">
        <v>142</v>
      </c>
      <c r="H421" s="210">
        <v>90988</v>
      </c>
      <c r="I421" s="210">
        <v>93925</v>
      </c>
      <c r="J421" s="183">
        <v>2025</v>
      </c>
      <c r="K421" s="15" t="s">
        <v>192</v>
      </c>
      <c r="L421" s="2">
        <f>Mensualización!BN77</f>
        <v>0</v>
      </c>
      <c r="M421" s="211">
        <f t="shared" si="31"/>
        <v>0</v>
      </c>
      <c r="N421" s="2">
        <f t="shared" si="30"/>
        <v>0</v>
      </c>
      <c r="O421" s="15">
        <f t="shared" si="32"/>
        <v>0</v>
      </c>
      <c r="P421" s="212">
        <f t="shared" si="29"/>
        <v>0</v>
      </c>
      <c r="Q421" s="15">
        <f t="shared" si="29"/>
        <v>0</v>
      </c>
      <c r="R421" s="213"/>
      <c r="S421" s="213"/>
      <c r="T421" s="213"/>
      <c r="U421" s="213"/>
      <c r="V421" s="213"/>
      <c r="W421" s="213"/>
      <c r="X421" s="213">
        <f t="shared" si="27"/>
        <v>0</v>
      </c>
      <c r="Y421" s="213"/>
      <c r="Z421" s="214">
        <f t="shared" si="28"/>
        <v>0</v>
      </c>
      <c r="AA421" s="215"/>
    </row>
    <row r="422" spans="2:27" ht="25.5" hidden="1" x14ac:dyDescent="0.25">
      <c r="B422" s="208">
        <v>66</v>
      </c>
      <c r="C422" s="209" t="s">
        <v>74</v>
      </c>
      <c r="D422" s="14" t="s">
        <v>75</v>
      </c>
      <c r="E422" s="74" t="s">
        <v>152</v>
      </c>
      <c r="F422" s="14" t="s">
        <v>77</v>
      </c>
      <c r="G422" s="75" t="s">
        <v>142</v>
      </c>
      <c r="H422" s="210">
        <v>537528</v>
      </c>
      <c r="I422" s="210">
        <v>554904</v>
      </c>
      <c r="J422" s="183">
        <v>2025</v>
      </c>
      <c r="K422" s="15" t="s">
        <v>192</v>
      </c>
      <c r="L422" s="2">
        <f>Mensualización!BN78</f>
        <v>0</v>
      </c>
      <c r="M422" s="211">
        <f t="shared" si="31"/>
        <v>0</v>
      </c>
      <c r="N422" s="2">
        <f t="shared" si="30"/>
        <v>0</v>
      </c>
      <c r="O422" s="15">
        <f t="shared" si="32"/>
        <v>0</v>
      </c>
      <c r="P422" s="212">
        <f t="shared" si="29"/>
        <v>0</v>
      </c>
      <c r="Q422" s="15">
        <f t="shared" si="29"/>
        <v>0</v>
      </c>
      <c r="R422" s="213"/>
      <c r="S422" s="213"/>
      <c r="T422" s="213"/>
      <c r="U422" s="213"/>
      <c r="V422" s="213"/>
      <c r="W422" s="213"/>
      <c r="X422" s="213">
        <f t="shared" ref="X422:X485" si="33">SUM(R422:W422)</f>
        <v>0</v>
      </c>
      <c r="Y422" s="213"/>
      <c r="Z422" s="214">
        <f t="shared" ref="Z422:Z485" si="34">SUM(X422:Y422)</f>
        <v>0</v>
      </c>
      <c r="AA422" s="215"/>
    </row>
    <row r="423" spans="2:27" ht="25.5" hidden="1" x14ac:dyDescent="0.25">
      <c r="B423" s="208">
        <v>67</v>
      </c>
      <c r="C423" s="209" t="s">
        <v>74</v>
      </c>
      <c r="D423" s="14" t="s">
        <v>75</v>
      </c>
      <c r="E423" s="74" t="s">
        <v>153</v>
      </c>
      <c r="F423" s="14" t="s">
        <v>77</v>
      </c>
      <c r="G423" s="75" t="s">
        <v>142</v>
      </c>
      <c r="H423" s="210">
        <v>1533456</v>
      </c>
      <c r="I423" s="210">
        <v>1582992</v>
      </c>
      <c r="J423" s="183">
        <v>2025</v>
      </c>
      <c r="K423" s="15" t="s">
        <v>192</v>
      </c>
      <c r="L423" s="2">
        <f>Mensualización!BN79</f>
        <v>0</v>
      </c>
      <c r="M423" s="211">
        <f t="shared" si="31"/>
        <v>0</v>
      </c>
      <c r="N423" s="2">
        <f t="shared" si="30"/>
        <v>0</v>
      </c>
      <c r="O423" s="15">
        <f t="shared" si="32"/>
        <v>0</v>
      </c>
      <c r="P423" s="212">
        <f t="shared" si="29"/>
        <v>0</v>
      </c>
      <c r="Q423" s="15">
        <f t="shared" si="29"/>
        <v>0</v>
      </c>
      <c r="R423" s="213"/>
      <c r="S423" s="213"/>
      <c r="T423" s="213"/>
      <c r="U423" s="213"/>
      <c r="V423" s="213"/>
      <c r="W423" s="213"/>
      <c r="X423" s="213">
        <f t="shared" si="33"/>
        <v>0</v>
      </c>
      <c r="Y423" s="213"/>
      <c r="Z423" s="214">
        <f t="shared" si="34"/>
        <v>0</v>
      </c>
      <c r="AA423" s="215"/>
    </row>
    <row r="424" spans="2:27" ht="25.5" hidden="1" x14ac:dyDescent="0.25">
      <c r="B424" s="208">
        <v>68</v>
      </c>
      <c r="C424" s="209" t="s">
        <v>74</v>
      </c>
      <c r="D424" s="14" t="s">
        <v>75</v>
      </c>
      <c r="E424" s="74" t="s">
        <v>154</v>
      </c>
      <c r="F424" s="14" t="s">
        <v>77</v>
      </c>
      <c r="G424" s="75" t="s">
        <v>142</v>
      </c>
      <c r="H424" s="210">
        <v>873480</v>
      </c>
      <c r="I424" s="210">
        <v>901680</v>
      </c>
      <c r="J424" s="183">
        <v>2025</v>
      </c>
      <c r="K424" s="15" t="s">
        <v>192</v>
      </c>
      <c r="L424" s="2">
        <f>Mensualización!BN80</f>
        <v>0</v>
      </c>
      <c r="M424" s="211">
        <f t="shared" si="31"/>
        <v>0</v>
      </c>
      <c r="N424" s="2">
        <f t="shared" si="30"/>
        <v>0</v>
      </c>
      <c r="O424" s="15">
        <f t="shared" si="32"/>
        <v>0</v>
      </c>
      <c r="P424" s="212">
        <f t="shared" si="29"/>
        <v>0</v>
      </c>
      <c r="Q424" s="15">
        <f t="shared" si="29"/>
        <v>0</v>
      </c>
      <c r="R424" s="213"/>
      <c r="S424" s="213"/>
      <c r="T424" s="213"/>
      <c r="U424" s="213"/>
      <c r="V424" s="213"/>
      <c r="W424" s="213"/>
      <c r="X424" s="213">
        <f t="shared" si="33"/>
        <v>0</v>
      </c>
      <c r="Y424" s="213"/>
      <c r="Z424" s="214">
        <f t="shared" si="34"/>
        <v>0</v>
      </c>
      <c r="AA424" s="215"/>
    </row>
    <row r="425" spans="2:27" ht="25.5" hidden="1" x14ac:dyDescent="0.25">
      <c r="B425" s="208">
        <v>69</v>
      </c>
      <c r="C425" s="209" t="s">
        <v>74</v>
      </c>
      <c r="D425" s="14" t="s">
        <v>75</v>
      </c>
      <c r="E425" s="74" t="s">
        <v>155</v>
      </c>
      <c r="F425" s="14" t="s">
        <v>77</v>
      </c>
      <c r="G425" s="75" t="s">
        <v>78</v>
      </c>
      <c r="H425" s="210">
        <v>7726896</v>
      </c>
      <c r="I425" s="210">
        <v>7976400</v>
      </c>
      <c r="J425" s="183">
        <v>2025</v>
      </c>
      <c r="K425" s="15" t="s">
        <v>192</v>
      </c>
      <c r="L425" s="2">
        <f>Mensualización!BN81</f>
        <v>0</v>
      </c>
      <c r="M425" s="211">
        <f t="shared" si="31"/>
        <v>0</v>
      </c>
      <c r="N425" s="2">
        <f t="shared" si="30"/>
        <v>0</v>
      </c>
      <c r="O425" s="15">
        <f t="shared" si="32"/>
        <v>0</v>
      </c>
      <c r="P425" s="212">
        <f t="shared" si="29"/>
        <v>0</v>
      </c>
      <c r="Q425" s="15">
        <f>+IFERROR(M425-O425,"")</f>
        <v>0</v>
      </c>
      <c r="R425" s="213"/>
      <c r="S425" s="213"/>
      <c r="T425" s="213"/>
      <c r="U425" s="213"/>
      <c r="V425" s="213"/>
      <c r="W425" s="213"/>
      <c r="X425" s="213">
        <f t="shared" si="33"/>
        <v>0</v>
      </c>
      <c r="Y425" s="213"/>
      <c r="Z425" s="214">
        <f t="shared" si="34"/>
        <v>0</v>
      </c>
      <c r="AA425" s="215"/>
    </row>
    <row r="426" spans="2:27" ht="38.25" x14ac:dyDescent="0.25">
      <c r="B426" s="208">
        <v>1</v>
      </c>
      <c r="C426" s="209" t="s">
        <v>74</v>
      </c>
      <c r="D426" s="14" t="s">
        <v>75</v>
      </c>
      <c r="E426" s="74" t="s">
        <v>76</v>
      </c>
      <c r="F426" s="14" t="s">
        <v>77</v>
      </c>
      <c r="G426" s="75" t="s">
        <v>78</v>
      </c>
      <c r="H426" s="210">
        <v>4658560</v>
      </c>
      <c r="I426" s="210">
        <v>4809120</v>
      </c>
      <c r="J426" s="183">
        <v>2024</v>
      </c>
      <c r="K426" s="15" t="s">
        <v>193</v>
      </c>
      <c r="L426" s="2">
        <f>Mensualización!BO13</f>
        <v>2.8</v>
      </c>
      <c r="M426" s="216">
        <f>+L426*H426</f>
        <v>13043968</v>
      </c>
      <c r="N426" s="2">
        <f t="shared" si="30"/>
        <v>2.1</v>
      </c>
      <c r="O426" s="15">
        <f t="shared" ref="O426:O489" si="35">IFERROR(+N426*H426,"")</f>
        <v>9782976</v>
      </c>
      <c r="P426" s="212">
        <f t="shared" ref="P426:Q489" si="36">+IFERROR(L426-N426,"")</f>
        <v>0.69999999999999973</v>
      </c>
      <c r="Q426" s="15">
        <f t="shared" si="36"/>
        <v>3260992</v>
      </c>
      <c r="R426" s="224"/>
      <c r="S426" s="224"/>
      <c r="T426" s="224"/>
      <c r="U426" s="224"/>
      <c r="V426" s="224"/>
      <c r="W426" s="224"/>
      <c r="X426" s="213">
        <v>2.1</v>
      </c>
      <c r="Y426" s="213"/>
      <c r="Z426" s="214">
        <f t="shared" si="34"/>
        <v>2.1</v>
      </c>
      <c r="AA426" s="224"/>
    </row>
    <row r="427" spans="2:27" ht="38.25" hidden="1" x14ac:dyDescent="0.25">
      <c r="B427" s="208">
        <v>2</v>
      </c>
      <c r="C427" s="209" t="s">
        <v>74</v>
      </c>
      <c r="D427" s="14" t="s">
        <v>75</v>
      </c>
      <c r="E427" s="74" t="s">
        <v>79</v>
      </c>
      <c r="F427" s="14" t="s">
        <v>80</v>
      </c>
      <c r="G427" s="75" t="s">
        <v>78</v>
      </c>
      <c r="H427" s="210">
        <v>35836</v>
      </c>
      <c r="I427" s="210">
        <v>36994</v>
      </c>
      <c r="J427" s="183">
        <v>2024</v>
      </c>
      <c r="K427" s="15" t="s">
        <v>193</v>
      </c>
      <c r="L427" s="2">
        <f>Mensualización!BO14</f>
        <v>0</v>
      </c>
      <c r="M427" s="216">
        <f t="shared" ref="M427:M490" si="37">+L427*H427</f>
        <v>0</v>
      </c>
      <c r="N427" s="2">
        <f t="shared" si="30"/>
        <v>0</v>
      </c>
      <c r="O427" s="15">
        <f t="shared" si="35"/>
        <v>0</v>
      </c>
      <c r="P427" s="212">
        <f t="shared" si="36"/>
        <v>0</v>
      </c>
      <c r="Q427" s="15">
        <f t="shared" si="36"/>
        <v>0</v>
      </c>
      <c r="R427" s="224"/>
      <c r="S427" s="224"/>
      <c r="T427" s="224"/>
      <c r="U427" s="224"/>
      <c r="V427" s="224"/>
      <c r="W427" s="224"/>
      <c r="X427" s="213">
        <f t="shared" si="33"/>
        <v>0</v>
      </c>
      <c r="Y427" s="213"/>
      <c r="Z427" s="214">
        <f t="shared" si="34"/>
        <v>0</v>
      </c>
      <c r="AA427" s="224"/>
    </row>
    <row r="428" spans="2:27" ht="38.25" x14ac:dyDescent="0.25">
      <c r="B428" s="208">
        <v>3</v>
      </c>
      <c r="C428" s="209" t="s">
        <v>74</v>
      </c>
      <c r="D428" s="14" t="s">
        <v>75</v>
      </c>
      <c r="E428" s="74" t="s">
        <v>81</v>
      </c>
      <c r="F428" s="14" t="s">
        <v>80</v>
      </c>
      <c r="G428" s="75" t="s">
        <v>78</v>
      </c>
      <c r="H428" s="210">
        <v>44795</v>
      </c>
      <c r="I428" s="210">
        <v>46242</v>
      </c>
      <c r="J428" s="183">
        <v>2024</v>
      </c>
      <c r="K428" s="15" t="s">
        <v>193</v>
      </c>
      <c r="L428" s="2">
        <f>Mensualización!BO15</f>
        <v>45</v>
      </c>
      <c r="M428" s="216">
        <f t="shared" si="37"/>
        <v>2015775</v>
      </c>
      <c r="N428" s="2">
        <f t="shared" si="30"/>
        <v>0</v>
      </c>
      <c r="O428" s="15">
        <f t="shared" si="35"/>
        <v>0</v>
      </c>
      <c r="P428" s="212">
        <f t="shared" si="36"/>
        <v>45</v>
      </c>
      <c r="Q428" s="15">
        <f t="shared" si="36"/>
        <v>2015775</v>
      </c>
      <c r="R428" s="224">
        <v>0</v>
      </c>
      <c r="S428" s="224">
        <v>0</v>
      </c>
      <c r="T428" s="224">
        <v>0</v>
      </c>
      <c r="U428" s="224">
        <v>0</v>
      </c>
      <c r="V428" s="224">
        <v>0</v>
      </c>
      <c r="W428" s="224">
        <v>0</v>
      </c>
      <c r="X428" s="213">
        <f t="shared" si="33"/>
        <v>0</v>
      </c>
      <c r="Y428" s="213"/>
      <c r="Z428" s="214">
        <f t="shared" si="34"/>
        <v>0</v>
      </c>
      <c r="AA428" s="224"/>
    </row>
    <row r="429" spans="2:27" ht="38.25" x14ac:dyDescent="0.25">
      <c r="B429" s="208">
        <v>4</v>
      </c>
      <c r="C429" s="209" t="s">
        <v>74</v>
      </c>
      <c r="D429" s="14" t="s">
        <v>75</v>
      </c>
      <c r="E429" s="74" t="s">
        <v>82</v>
      </c>
      <c r="F429" s="14" t="s">
        <v>83</v>
      </c>
      <c r="G429" s="75" t="s">
        <v>78</v>
      </c>
      <c r="H429" s="210">
        <v>58232</v>
      </c>
      <c r="I429" s="210">
        <v>60112</v>
      </c>
      <c r="J429" s="183">
        <v>2024</v>
      </c>
      <c r="K429" s="15" t="s">
        <v>193</v>
      </c>
      <c r="L429" s="2">
        <f>Mensualización!BO16</f>
        <v>859</v>
      </c>
      <c r="M429" s="216">
        <f t="shared" si="37"/>
        <v>50021288</v>
      </c>
      <c r="N429" s="2">
        <f t="shared" si="30"/>
        <v>0</v>
      </c>
      <c r="O429" s="15">
        <f t="shared" si="35"/>
        <v>0</v>
      </c>
      <c r="P429" s="212">
        <f t="shared" si="36"/>
        <v>859</v>
      </c>
      <c r="Q429" s="15">
        <f t="shared" si="36"/>
        <v>50021288</v>
      </c>
      <c r="R429" s="224">
        <v>67</v>
      </c>
      <c r="S429" s="224">
        <v>249</v>
      </c>
      <c r="T429" s="224">
        <v>82</v>
      </c>
      <c r="U429" s="224">
        <v>20</v>
      </c>
      <c r="V429" s="224">
        <v>3</v>
      </c>
      <c r="W429" s="224">
        <v>327</v>
      </c>
      <c r="X429" s="213">
        <f>SUM(R429:W429)</f>
        <v>748</v>
      </c>
      <c r="Y429" s="213"/>
      <c r="Z429" s="214">
        <f>SUM(Y429:Y429)</f>
        <v>0</v>
      </c>
      <c r="AA429" s="224"/>
    </row>
    <row r="430" spans="2:27" ht="38.25" x14ac:dyDescent="0.25">
      <c r="B430" s="208">
        <v>5</v>
      </c>
      <c r="C430" s="209" t="s">
        <v>74</v>
      </c>
      <c r="D430" s="14" t="s">
        <v>75</v>
      </c>
      <c r="E430" s="74" t="s">
        <v>84</v>
      </c>
      <c r="F430" s="14" t="s">
        <v>83</v>
      </c>
      <c r="G430" s="75" t="s">
        <v>78</v>
      </c>
      <c r="H430" s="210">
        <v>58232</v>
      </c>
      <c r="I430" s="210">
        <v>60112</v>
      </c>
      <c r="J430" s="183">
        <v>2024</v>
      </c>
      <c r="K430" s="15" t="s">
        <v>193</v>
      </c>
      <c r="L430" s="2">
        <f>Mensualización!BO17</f>
        <v>958</v>
      </c>
      <c r="M430" s="216">
        <f t="shared" si="37"/>
        <v>55786256</v>
      </c>
      <c r="N430" s="2">
        <f t="shared" si="30"/>
        <v>958</v>
      </c>
      <c r="O430" s="15">
        <f t="shared" si="35"/>
        <v>55786256</v>
      </c>
      <c r="P430" s="212">
        <f t="shared" si="36"/>
        <v>0</v>
      </c>
      <c r="Q430" s="15">
        <f t="shared" si="36"/>
        <v>0</v>
      </c>
      <c r="R430" s="225">
        <v>84</v>
      </c>
      <c r="S430" s="225">
        <v>431</v>
      </c>
      <c r="T430" s="225">
        <v>27</v>
      </c>
      <c r="U430" s="225">
        <v>6</v>
      </c>
      <c r="V430" s="225">
        <v>16</v>
      </c>
      <c r="W430" s="225">
        <v>394</v>
      </c>
      <c r="X430" s="225">
        <v>958</v>
      </c>
      <c r="Y430" s="213"/>
      <c r="Z430" s="214">
        <f t="shared" si="34"/>
        <v>958</v>
      </c>
      <c r="AA430" s="224"/>
    </row>
    <row r="431" spans="2:27" ht="38.25" x14ac:dyDescent="0.25">
      <c r="B431" s="208">
        <v>6</v>
      </c>
      <c r="C431" s="209" t="s">
        <v>74</v>
      </c>
      <c r="D431" s="14" t="s">
        <v>75</v>
      </c>
      <c r="E431" s="74" t="s">
        <v>85</v>
      </c>
      <c r="F431" s="14" t="s">
        <v>83</v>
      </c>
      <c r="G431" s="75" t="s">
        <v>78</v>
      </c>
      <c r="H431" s="210">
        <v>95185</v>
      </c>
      <c r="I431" s="210">
        <v>98260</v>
      </c>
      <c r="J431" s="183">
        <v>2024</v>
      </c>
      <c r="K431" s="15" t="s">
        <v>193</v>
      </c>
      <c r="L431" s="2">
        <f>Mensualización!BO18</f>
        <v>130</v>
      </c>
      <c r="M431" s="216">
        <f t="shared" si="37"/>
        <v>12374050</v>
      </c>
      <c r="N431" s="2">
        <f t="shared" si="30"/>
        <v>83</v>
      </c>
      <c r="O431" s="15">
        <f t="shared" si="35"/>
        <v>7900355</v>
      </c>
      <c r="P431" s="212">
        <f t="shared" si="36"/>
        <v>47</v>
      </c>
      <c r="Q431" s="15">
        <f t="shared" si="36"/>
        <v>4473695</v>
      </c>
      <c r="R431" s="224">
        <v>0</v>
      </c>
      <c r="S431" s="224">
        <v>40</v>
      </c>
      <c r="T431" s="224">
        <v>0</v>
      </c>
      <c r="U431" s="224">
        <v>5</v>
      </c>
      <c r="V431" s="224">
        <v>0</v>
      </c>
      <c r="W431" s="224">
        <v>38</v>
      </c>
      <c r="X431" s="213">
        <v>83</v>
      </c>
      <c r="Y431" s="213"/>
      <c r="Z431" s="214">
        <f t="shared" si="34"/>
        <v>83</v>
      </c>
      <c r="AA431" s="224"/>
    </row>
    <row r="432" spans="2:27" ht="38.25" x14ac:dyDescent="0.25">
      <c r="B432" s="208">
        <v>7</v>
      </c>
      <c r="C432" s="209" t="s">
        <v>74</v>
      </c>
      <c r="D432" s="14" t="s">
        <v>75</v>
      </c>
      <c r="E432" s="74" t="s">
        <v>86</v>
      </c>
      <c r="F432" s="14" t="s">
        <v>83</v>
      </c>
      <c r="G432" s="75" t="s">
        <v>78</v>
      </c>
      <c r="H432" s="210">
        <v>58232</v>
      </c>
      <c r="I432" s="210">
        <v>60112</v>
      </c>
      <c r="J432" s="183">
        <v>2024</v>
      </c>
      <c r="K432" s="15" t="s">
        <v>193</v>
      </c>
      <c r="L432" s="2">
        <f>Mensualización!BO19</f>
        <v>89</v>
      </c>
      <c r="M432" s="216">
        <f t="shared" si="37"/>
        <v>5182648</v>
      </c>
      <c r="N432" s="2">
        <f t="shared" si="30"/>
        <v>38</v>
      </c>
      <c r="O432" s="15">
        <f t="shared" si="35"/>
        <v>2212816</v>
      </c>
      <c r="P432" s="212">
        <f t="shared" si="36"/>
        <v>51</v>
      </c>
      <c r="Q432" s="15">
        <f t="shared" si="36"/>
        <v>2969832</v>
      </c>
      <c r="R432" s="224">
        <v>3</v>
      </c>
      <c r="S432" s="224">
        <v>7</v>
      </c>
      <c r="T432" s="224">
        <v>7</v>
      </c>
      <c r="U432" s="224">
        <v>0</v>
      </c>
      <c r="V432" s="224">
        <v>0</v>
      </c>
      <c r="W432" s="224">
        <v>21</v>
      </c>
      <c r="X432" s="213">
        <v>38</v>
      </c>
      <c r="Y432" s="213"/>
      <c r="Z432" s="214">
        <f t="shared" si="34"/>
        <v>38</v>
      </c>
      <c r="AA432" s="224"/>
    </row>
    <row r="433" spans="2:27" ht="38.25" x14ac:dyDescent="0.25">
      <c r="B433" s="208">
        <v>8</v>
      </c>
      <c r="C433" s="209" t="s">
        <v>74</v>
      </c>
      <c r="D433" s="14" t="s">
        <v>75</v>
      </c>
      <c r="E433" s="74" t="s">
        <v>87</v>
      </c>
      <c r="F433" s="14" t="s">
        <v>83</v>
      </c>
      <c r="G433" s="75" t="s">
        <v>78</v>
      </c>
      <c r="H433" s="210">
        <v>58232</v>
      </c>
      <c r="I433" s="210">
        <v>60112</v>
      </c>
      <c r="J433" s="183">
        <v>2024</v>
      </c>
      <c r="K433" s="15" t="s">
        <v>193</v>
      </c>
      <c r="L433" s="2">
        <f>Mensualización!BO20</f>
        <v>269</v>
      </c>
      <c r="M433" s="216">
        <f t="shared" si="37"/>
        <v>15664408</v>
      </c>
      <c r="N433" s="2">
        <f t="shared" si="30"/>
        <v>110</v>
      </c>
      <c r="O433" s="15">
        <f t="shared" si="35"/>
        <v>6405520</v>
      </c>
      <c r="P433" s="212">
        <f t="shared" si="36"/>
        <v>159</v>
      </c>
      <c r="Q433" s="15">
        <f t="shared" si="36"/>
        <v>9258888</v>
      </c>
      <c r="R433" s="224">
        <v>6</v>
      </c>
      <c r="S433" s="224">
        <v>84</v>
      </c>
      <c r="T433" s="224">
        <v>0</v>
      </c>
      <c r="U433" s="224">
        <v>0</v>
      </c>
      <c r="V433" s="224">
        <v>2</v>
      </c>
      <c r="W433" s="224">
        <v>18</v>
      </c>
      <c r="X433" s="213">
        <f>SUM(R433:W433)</f>
        <v>110</v>
      </c>
      <c r="Y433" s="213"/>
      <c r="Z433" s="214">
        <f t="shared" si="34"/>
        <v>110</v>
      </c>
      <c r="AA433" s="224"/>
    </row>
    <row r="434" spans="2:27" ht="38.25" x14ac:dyDescent="0.25">
      <c r="B434" s="208">
        <v>9</v>
      </c>
      <c r="C434" s="209" t="s">
        <v>74</v>
      </c>
      <c r="D434" s="14" t="s">
        <v>75</v>
      </c>
      <c r="E434" s="74" t="s">
        <v>88</v>
      </c>
      <c r="F434" s="14" t="s">
        <v>83</v>
      </c>
      <c r="G434" s="75" t="s">
        <v>78</v>
      </c>
      <c r="H434" s="210">
        <v>22396</v>
      </c>
      <c r="I434" s="210">
        <v>23120</v>
      </c>
      <c r="J434" s="183">
        <v>2024</v>
      </c>
      <c r="K434" s="15" t="s">
        <v>193</v>
      </c>
      <c r="L434" s="2">
        <f>Mensualización!BO21</f>
        <v>162</v>
      </c>
      <c r="M434" s="216">
        <f t="shared" si="37"/>
        <v>3628152</v>
      </c>
      <c r="N434" s="2">
        <f t="shared" si="30"/>
        <v>16</v>
      </c>
      <c r="O434" s="15">
        <f t="shared" si="35"/>
        <v>358336</v>
      </c>
      <c r="P434" s="212">
        <f t="shared" si="36"/>
        <v>146</v>
      </c>
      <c r="Q434" s="15">
        <f t="shared" si="36"/>
        <v>3269816</v>
      </c>
      <c r="R434" s="224">
        <v>1</v>
      </c>
      <c r="S434" s="224">
        <v>14</v>
      </c>
      <c r="T434" s="224">
        <v>0</v>
      </c>
      <c r="U434" s="224">
        <v>0</v>
      </c>
      <c r="V434" s="224">
        <v>0</v>
      </c>
      <c r="W434" s="224">
        <v>1</v>
      </c>
      <c r="X434" s="213">
        <v>16</v>
      </c>
      <c r="Y434" s="213"/>
      <c r="Z434" s="214">
        <f t="shared" si="34"/>
        <v>16</v>
      </c>
      <c r="AA434" s="224"/>
    </row>
    <row r="435" spans="2:27" ht="38.25" x14ac:dyDescent="0.25">
      <c r="B435" s="208">
        <v>10</v>
      </c>
      <c r="C435" s="209" t="s">
        <v>74</v>
      </c>
      <c r="D435" s="14" t="s">
        <v>75</v>
      </c>
      <c r="E435" s="74" t="s">
        <v>89</v>
      </c>
      <c r="F435" s="14" t="s">
        <v>83</v>
      </c>
      <c r="G435" s="75" t="s">
        <v>78</v>
      </c>
      <c r="H435" s="210">
        <v>58232</v>
      </c>
      <c r="I435" s="210">
        <v>60112</v>
      </c>
      <c r="J435" s="183">
        <v>2024</v>
      </c>
      <c r="K435" s="15" t="s">
        <v>193</v>
      </c>
      <c r="L435" s="2">
        <f>Mensualización!BO22</f>
        <v>162</v>
      </c>
      <c r="M435" s="216">
        <f t="shared" si="37"/>
        <v>9433584</v>
      </c>
      <c r="N435" s="2">
        <f t="shared" si="30"/>
        <v>162</v>
      </c>
      <c r="O435" s="15">
        <f t="shared" si="35"/>
        <v>9433584</v>
      </c>
      <c r="P435" s="212">
        <f t="shared" si="36"/>
        <v>0</v>
      </c>
      <c r="Q435" s="15">
        <f t="shared" si="36"/>
        <v>0</v>
      </c>
      <c r="R435" s="224">
        <v>0</v>
      </c>
      <c r="S435" s="224">
        <v>138</v>
      </c>
      <c r="T435" s="224">
        <v>0</v>
      </c>
      <c r="U435" s="224">
        <v>0</v>
      </c>
      <c r="V435" s="224">
        <v>0</v>
      </c>
      <c r="W435" s="224">
        <v>24</v>
      </c>
      <c r="X435" s="213">
        <v>162</v>
      </c>
      <c r="Y435" s="213"/>
      <c r="Z435" s="214">
        <f t="shared" si="34"/>
        <v>162</v>
      </c>
      <c r="AA435" s="224"/>
    </row>
    <row r="436" spans="2:27" ht="38.25" x14ac:dyDescent="0.25">
      <c r="B436" s="208">
        <v>11</v>
      </c>
      <c r="C436" s="209" t="s">
        <v>74</v>
      </c>
      <c r="D436" s="14" t="s">
        <v>75</v>
      </c>
      <c r="E436" s="74" t="s">
        <v>90</v>
      </c>
      <c r="F436" s="14" t="s">
        <v>83</v>
      </c>
      <c r="G436" s="75" t="s">
        <v>78</v>
      </c>
      <c r="H436" s="210">
        <v>35836</v>
      </c>
      <c r="I436" s="210">
        <v>36994</v>
      </c>
      <c r="J436" s="183">
        <v>2024</v>
      </c>
      <c r="K436" s="15" t="s">
        <v>193</v>
      </c>
      <c r="L436" s="2">
        <f>Mensualización!BO23</f>
        <v>216</v>
      </c>
      <c r="M436" s="216">
        <f t="shared" si="37"/>
        <v>7740576</v>
      </c>
      <c r="N436" s="2">
        <f t="shared" si="30"/>
        <v>201</v>
      </c>
      <c r="O436" s="15">
        <f t="shared" si="35"/>
        <v>7203036</v>
      </c>
      <c r="P436" s="212">
        <f t="shared" si="36"/>
        <v>15</v>
      </c>
      <c r="Q436" s="15">
        <f t="shared" si="36"/>
        <v>537540</v>
      </c>
      <c r="R436" s="224">
        <v>0</v>
      </c>
      <c r="S436" s="224">
        <v>172</v>
      </c>
      <c r="T436" s="224">
        <v>0</v>
      </c>
      <c r="U436" s="224">
        <v>0</v>
      </c>
      <c r="V436" s="224">
        <v>0</v>
      </c>
      <c r="W436" s="224">
        <v>29</v>
      </c>
      <c r="X436" s="213">
        <v>201</v>
      </c>
      <c r="Y436" s="213"/>
      <c r="Z436" s="214">
        <f t="shared" si="34"/>
        <v>201</v>
      </c>
      <c r="AA436" s="224"/>
    </row>
    <row r="437" spans="2:27" ht="38.25" hidden="1" x14ac:dyDescent="0.25">
      <c r="B437" s="208">
        <v>12</v>
      </c>
      <c r="C437" s="209" t="s">
        <v>74</v>
      </c>
      <c r="D437" s="14" t="s">
        <v>75</v>
      </c>
      <c r="E437" s="74" t="s">
        <v>91</v>
      </c>
      <c r="F437" s="14" t="s">
        <v>92</v>
      </c>
      <c r="G437" s="75" t="s">
        <v>78</v>
      </c>
      <c r="H437" s="210">
        <v>76673</v>
      </c>
      <c r="I437" s="210">
        <v>79149</v>
      </c>
      <c r="J437" s="183">
        <v>2024</v>
      </c>
      <c r="K437" s="15" t="s">
        <v>193</v>
      </c>
      <c r="L437" s="2">
        <f>Mensualización!BO24</f>
        <v>0</v>
      </c>
      <c r="M437" s="216">
        <f t="shared" si="37"/>
        <v>0</v>
      </c>
      <c r="N437" s="2">
        <f t="shared" si="30"/>
        <v>0</v>
      </c>
      <c r="O437" s="15">
        <f t="shared" si="35"/>
        <v>0</v>
      </c>
      <c r="P437" s="212">
        <f t="shared" si="36"/>
        <v>0</v>
      </c>
      <c r="Q437" s="15">
        <f t="shared" si="36"/>
        <v>0</v>
      </c>
      <c r="R437" s="224"/>
      <c r="S437" s="224"/>
      <c r="T437" s="224"/>
      <c r="U437" s="224"/>
      <c r="V437" s="224"/>
      <c r="W437" s="224"/>
      <c r="X437" s="213">
        <f t="shared" si="33"/>
        <v>0</v>
      </c>
      <c r="Y437" s="213"/>
      <c r="Z437" s="214">
        <f t="shared" si="34"/>
        <v>0</v>
      </c>
      <c r="AA437" s="224"/>
    </row>
    <row r="438" spans="2:27" ht="38.25" x14ac:dyDescent="0.25">
      <c r="B438" s="208">
        <v>13</v>
      </c>
      <c r="C438" s="209" t="s">
        <v>74</v>
      </c>
      <c r="D438" s="14" t="s">
        <v>75</v>
      </c>
      <c r="E438" s="74" t="s">
        <v>93</v>
      </c>
      <c r="F438" s="14" t="s">
        <v>92</v>
      </c>
      <c r="G438" s="75" t="s">
        <v>78</v>
      </c>
      <c r="H438" s="210">
        <v>102230</v>
      </c>
      <c r="I438" s="210">
        <v>105532</v>
      </c>
      <c r="J438" s="183">
        <v>2024</v>
      </c>
      <c r="K438" s="15" t="s">
        <v>193</v>
      </c>
      <c r="L438" s="2">
        <f>Mensualización!BO25</f>
        <v>57</v>
      </c>
      <c r="M438" s="216">
        <f t="shared" si="37"/>
        <v>5827110</v>
      </c>
      <c r="N438" s="2">
        <f t="shared" si="30"/>
        <v>0</v>
      </c>
      <c r="O438" s="15">
        <f t="shared" si="35"/>
        <v>0</v>
      </c>
      <c r="P438" s="212">
        <f t="shared" si="36"/>
        <v>57</v>
      </c>
      <c r="Q438" s="15">
        <f t="shared" si="36"/>
        <v>5827110</v>
      </c>
      <c r="R438" s="224">
        <v>0</v>
      </c>
      <c r="S438" s="224">
        <v>0</v>
      </c>
      <c r="T438" s="224">
        <v>0</v>
      </c>
      <c r="U438" s="224">
        <v>0</v>
      </c>
      <c r="V438" s="224">
        <v>0</v>
      </c>
      <c r="W438" s="224">
        <v>0</v>
      </c>
      <c r="X438" s="213">
        <f t="shared" si="33"/>
        <v>0</v>
      </c>
      <c r="Y438" s="213"/>
      <c r="Z438" s="214">
        <f t="shared" si="34"/>
        <v>0</v>
      </c>
      <c r="AA438" s="224"/>
    </row>
    <row r="439" spans="2:27" ht="38.25" x14ac:dyDescent="0.25">
      <c r="B439" s="208">
        <v>14</v>
      </c>
      <c r="C439" s="209" t="s">
        <v>74</v>
      </c>
      <c r="D439" s="14" t="s">
        <v>75</v>
      </c>
      <c r="E439" s="74" t="s">
        <v>94</v>
      </c>
      <c r="F439" s="14" t="s">
        <v>92</v>
      </c>
      <c r="G439" s="75" t="s">
        <v>78</v>
      </c>
      <c r="H439" s="210">
        <v>43674</v>
      </c>
      <c r="I439" s="210">
        <v>45084</v>
      </c>
      <c r="J439" s="183">
        <v>2024</v>
      </c>
      <c r="K439" s="15" t="s">
        <v>193</v>
      </c>
      <c r="L439" s="2">
        <f>Mensualización!BO26</f>
        <v>266</v>
      </c>
      <c r="M439" s="216">
        <f t="shared" si="37"/>
        <v>11617284</v>
      </c>
      <c r="N439" s="2">
        <f t="shared" si="30"/>
        <v>0</v>
      </c>
      <c r="O439" s="15">
        <f t="shared" si="35"/>
        <v>0</v>
      </c>
      <c r="P439" s="212">
        <f t="shared" si="36"/>
        <v>266</v>
      </c>
      <c r="Q439" s="15">
        <f t="shared" si="36"/>
        <v>11617284</v>
      </c>
      <c r="R439" s="213">
        <v>0</v>
      </c>
      <c r="S439" s="213">
        <v>0</v>
      </c>
      <c r="T439" s="213">
        <v>0</v>
      </c>
      <c r="U439" s="213">
        <v>0</v>
      </c>
      <c r="V439" s="213">
        <v>0</v>
      </c>
      <c r="W439" s="213">
        <v>0</v>
      </c>
      <c r="X439" s="213">
        <f t="shared" si="33"/>
        <v>0</v>
      </c>
      <c r="Y439" s="213"/>
      <c r="Z439" s="214">
        <f t="shared" si="34"/>
        <v>0</v>
      </c>
      <c r="AA439" s="224"/>
    </row>
    <row r="440" spans="2:27" ht="38.25" x14ac:dyDescent="0.25">
      <c r="B440" s="208">
        <v>15</v>
      </c>
      <c r="C440" s="209" t="s">
        <v>74</v>
      </c>
      <c r="D440" s="14" t="s">
        <v>75</v>
      </c>
      <c r="E440" s="74" t="s">
        <v>95</v>
      </c>
      <c r="F440" s="14" t="s">
        <v>92</v>
      </c>
      <c r="G440" s="75" t="s">
        <v>78</v>
      </c>
      <c r="H440" s="210">
        <v>14558</v>
      </c>
      <c r="I440" s="210">
        <v>15028</v>
      </c>
      <c r="J440" s="183">
        <v>2024</v>
      </c>
      <c r="K440" s="15" t="s">
        <v>193</v>
      </c>
      <c r="L440" s="2">
        <f>Mensualización!BO27</f>
        <v>27</v>
      </c>
      <c r="M440" s="216">
        <f t="shared" si="37"/>
        <v>393066</v>
      </c>
      <c r="N440" s="2">
        <f t="shared" si="30"/>
        <v>0</v>
      </c>
      <c r="O440" s="15">
        <f t="shared" si="35"/>
        <v>0</v>
      </c>
      <c r="P440" s="212">
        <f t="shared" si="36"/>
        <v>27</v>
      </c>
      <c r="Q440" s="15">
        <f t="shared" si="36"/>
        <v>393066</v>
      </c>
      <c r="R440" s="213">
        <v>0</v>
      </c>
      <c r="S440" s="213">
        <v>0</v>
      </c>
      <c r="T440" s="213">
        <v>0</v>
      </c>
      <c r="U440" s="213">
        <v>0</v>
      </c>
      <c r="V440" s="213">
        <v>0</v>
      </c>
      <c r="W440" s="213">
        <v>0</v>
      </c>
      <c r="X440" s="213">
        <f t="shared" si="33"/>
        <v>0</v>
      </c>
      <c r="Y440" s="213"/>
      <c r="Z440" s="214">
        <f t="shared" si="34"/>
        <v>0</v>
      </c>
      <c r="AA440" s="224"/>
    </row>
    <row r="441" spans="2:27" ht="38.25" x14ac:dyDescent="0.25">
      <c r="B441" s="208">
        <v>16</v>
      </c>
      <c r="C441" s="209" t="s">
        <v>74</v>
      </c>
      <c r="D441" s="14" t="s">
        <v>75</v>
      </c>
      <c r="E441" s="74" t="s">
        <v>96</v>
      </c>
      <c r="F441" s="14" t="s">
        <v>92</v>
      </c>
      <c r="G441" s="75" t="s">
        <v>78</v>
      </c>
      <c r="H441" s="210">
        <v>58232</v>
      </c>
      <c r="I441" s="210">
        <v>60112</v>
      </c>
      <c r="J441" s="183">
        <v>2024</v>
      </c>
      <c r="K441" s="15" t="s">
        <v>193</v>
      </c>
      <c r="L441" s="2">
        <f>Mensualización!BO28</f>
        <v>67</v>
      </c>
      <c r="M441" s="216">
        <f t="shared" si="37"/>
        <v>3901544</v>
      </c>
      <c r="N441" s="2">
        <f t="shared" si="30"/>
        <v>57</v>
      </c>
      <c r="O441" s="15">
        <f t="shared" si="35"/>
        <v>3319224</v>
      </c>
      <c r="P441" s="212">
        <f t="shared" si="36"/>
        <v>10</v>
      </c>
      <c r="Q441" s="15">
        <f t="shared" si="36"/>
        <v>582320</v>
      </c>
      <c r="R441" s="224">
        <v>16</v>
      </c>
      <c r="S441" s="224">
        <v>22</v>
      </c>
      <c r="T441" s="224">
        <v>0</v>
      </c>
      <c r="U441" s="224">
        <v>0</v>
      </c>
      <c r="V441" s="224">
        <v>3</v>
      </c>
      <c r="W441" s="224">
        <v>16</v>
      </c>
      <c r="X441" s="213">
        <f t="shared" si="33"/>
        <v>57</v>
      </c>
      <c r="Y441" s="213"/>
      <c r="Z441" s="214">
        <f t="shared" si="34"/>
        <v>57</v>
      </c>
      <c r="AA441" s="224"/>
    </row>
    <row r="442" spans="2:27" ht="38.25" x14ac:dyDescent="0.25">
      <c r="B442" s="208">
        <v>17</v>
      </c>
      <c r="C442" s="209" t="s">
        <v>74</v>
      </c>
      <c r="D442" s="14" t="s">
        <v>75</v>
      </c>
      <c r="E442" s="74" t="s">
        <v>97</v>
      </c>
      <c r="F442" s="14" t="s">
        <v>92</v>
      </c>
      <c r="G442" s="75" t="s">
        <v>78</v>
      </c>
      <c r="H442" s="210">
        <v>43674</v>
      </c>
      <c r="I442" s="210">
        <v>45084</v>
      </c>
      <c r="J442" s="183">
        <v>2024</v>
      </c>
      <c r="K442" s="15" t="s">
        <v>193</v>
      </c>
      <c r="L442" s="2">
        <f>Mensualización!BO29</f>
        <v>22</v>
      </c>
      <c r="M442" s="216">
        <f t="shared" si="37"/>
        <v>960828</v>
      </c>
      <c r="N442" s="2">
        <f t="shared" si="30"/>
        <v>0</v>
      </c>
      <c r="O442" s="15">
        <f t="shared" si="35"/>
        <v>0</v>
      </c>
      <c r="P442" s="212">
        <f t="shared" si="36"/>
        <v>22</v>
      </c>
      <c r="Q442" s="15">
        <f t="shared" si="36"/>
        <v>960828</v>
      </c>
      <c r="R442" s="213">
        <v>0</v>
      </c>
      <c r="S442" s="213">
        <v>0</v>
      </c>
      <c r="T442" s="213">
        <v>0</v>
      </c>
      <c r="U442" s="213">
        <v>0</v>
      </c>
      <c r="V442" s="213">
        <v>0</v>
      </c>
      <c r="W442" s="213">
        <v>0</v>
      </c>
      <c r="X442" s="213">
        <f t="shared" si="33"/>
        <v>0</v>
      </c>
      <c r="Y442" s="213"/>
      <c r="Z442" s="214">
        <f t="shared" si="34"/>
        <v>0</v>
      </c>
      <c r="AA442" s="224"/>
    </row>
    <row r="443" spans="2:27" ht="38.25" x14ac:dyDescent="0.25">
      <c r="B443" s="208">
        <v>18</v>
      </c>
      <c r="C443" s="209" t="s">
        <v>74</v>
      </c>
      <c r="D443" s="14" t="s">
        <v>75</v>
      </c>
      <c r="E443" s="74" t="s">
        <v>98</v>
      </c>
      <c r="F443" s="14" t="s">
        <v>92</v>
      </c>
      <c r="G443" s="75" t="s">
        <v>78</v>
      </c>
      <c r="H443" s="210">
        <v>143344</v>
      </c>
      <c r="I443" s="210">
        <v>147976</v>
      </c>
      <c r="J443" s="183">
        <v>2024</v>
      </c>
      <c r="K443" s="15" t="s">
        <v>193</v>
      </c>
      <c r="L443" s="2">
        <f>Mensualización!BO30</f>
        <v>98</v>
      </c>
      <c r="M443" s="216">
        <f t="shared" si="37"/>
        <v>14047712</v>
      </c>
      <c r="N443" s="2">
        <f t="shared" si="30"/>
        <v>87</v>
      </c>
      <c r="O443" s="15">
        <f t="shared" si="35"/>
        <v>12470928</v>
      </c>
      <c r="P443" s="212">
        <f t="shared" si="36"/>
        <v>11</v>
      </c>
      <c r="Q443" s="15">
        <f t="shared" si="36"/>
        <v>1576784</v>
      </c>
      <c r="R443" s="224">
        <v>8</v>
      </c>
      <c r="S443" s="224">
        <v>41</v>
      </c>
      <c r="T443" s="224">
        <v>0</v>
      </c>
      <c r="U443" s="224">
        <v>0</v>
      </c>
      <c r="V443" s="224">
        <v>3</v>
      </c>
      <c r="W443" s="224">
        <v>35</v>
      </c>
      <c r="X443" s="213">
        <v>87</v>
      </c>
      <c r="Y443" s="213"/>
      <c r="Z443" s="214">
        <f t="shared" si="34"/>
        <v>87</v>
      </c>
      <c r="AA443" s="224"/>
    </row>
    <row r="444" spans="2:27" ht="38.25" x14ac:dyDescent="0.25">
      <c r="B444" s="208">
        <v>19</v>
      </c>
      <c r="C444" s="209" t="s">
        <v>74</v>
      </c>
      <c r="D444" s="14" t="s">
        <v>75</v>
      </c>
      <c r="E444" s="74" t="s">
        <v>99</v>
      </c>
      <c r="F444" s="14" t="s">
        <v>77</v>
      </c>
      <c r="G444" s="75" t="s">
        <v>78</v>
      </c>
      <c r="H444" s="210">
        <v>2866880</v>
      </c>
      <c r="I444" s="210">
        <v>2959520</v>
      </c>
      <c r="J444" s="183">
        <v>2024</v>
      </c>
      <c r="K444" s="15" t="s">
        <v>193</v>
      </c>
      <c r="L444" s="2">
        <f>Mensualización!BO31</f>
        <v>1.4</v>
      </c>
      <c r="M444" s="216">
        <f t="shared" si="37"/>
        <v>4013631.9999999995</v>
      </c>
      <c r="N444" s="2">
        <f t="shared" si="30"/>
        <v>1.4</v>
      </c>
      <c r="O444" s="15">
        <f t="shared" si="35"/>
        <v>4013631.9999999995</v>
      </c>
      <c r="P444" s="212">
        <f t="shared" si="36"/>
        <v>0</v>
      </c>
      <c r="Q444" s="15">
        <f t="shared" si="36"/>
        <v>0</v>
      </c>
      <c r="R444" s="224"/>
      <c r="S444" s="224"/>
      <c r="T444" s="224"/>
      <c r="U444" s="224"/>
      <c r="V444" s="224"/>
      <c r="W444" s="224"/>
      <c r="X444" s="213">
        <v>1.4</v>
      </c>
      <c r="Y444" s="213"/>
      <c r="Z444" s="214">
        <f t="shared" si="34"/>
        <v>1.4</v>
      </c>
      <c r="AA444" s="224"/>
    </row>
    <row r="445" spans="2:27" ht="38.25" x14ac:dyDescent="0.25">
      <c r="B445" s="208">
        <v>20</v>
      </c>
      <c r="C445" s="209" t="s">
        <v>74</v>
      </c>
      <c r="D445" s="14" t="s">
        <v>75</v>
      </c>
      <c r="E445" s="74" t="s">
        <v>100</v>
      </c>
      <c r="F445" s="14" t="s">
        <v>83</v>
      </c>
      <c r="G445" s="75" t="s">
        <v>78</v>
      </c>
      <c r="H445" s="210">
        <v>218370</v>
      </c>
      <c r="I445" s="210">
        <v>225420</v>
      </c>
      <c r="J445" s="183">
        <v>2024</v>
      </c>
      <c r="K445" s="15" t="s">
        <v>193</v>
      </c>
      <c r="L445" s="2">
        <f>Mensualización!BO32</f>
        <v>45</v>
      </c>
      <c r="M445" s="216">
        <f t="shared" si="37"/>
        <v>9826650</v>
      </c>
      <c r="N445" s="2">
        <f t="shared" si="30"/>
        <v>45</v>
      </c>
      <c r="O445" s="15">
        <f t="shared" si="35"/>
        <v>9826650</v>
      </c>
      <c r="P445" s="212">
        <f t="shared" si="36"/>
        <v>0</v>
      </c>
      <c r="Q445" s="15">
        <f t="shared" si="36"/>
        <v>0</v>
      </c>
      <c r="R445" s="224">
        <v>45</v>
      </c>
      <c r="S445" s="224"/>
      <c r="T445" s="224"/>
      <c r="U445" s="224"/>
      <c r="V445" s="224"/>
      <c r="W445" s="224"/>
      <c r="X445" s="213">
        <f t="shared" si="33"/>
        <v>45</v>
      </c>
      <c r="Y445" s="213"/>
      <c r="Z445" s="214">
        <f t="shared" si="34"/>
        <v>45</v>
      </c>
      <c r="AA445" s="224"/>
    </row>
    <row r="446" spans="2:27" ht="38.25" hidden="1" x14ac:dyDescent="0.25">
      <c r="B446" s="208">
        <v>21</v>
      </c>
      <c r="C446" s="209" t="s">
        <v>74</v>
      </c>
      <c r="D446" s="14" t="s">
        <v>75</v>
      </c>
      <c r="E446" s="74" t="s">
        <v>101</v>
      </c>
      <c r="F446" s="14" t="s">
        <v>92</v>
      </c>
      <c r="G446" s="75" t="s">
        <v>78</v>
      </c>
      <c r="H446" s="210">
        <v>153345</v>
      </c>
      <c r="I446" s="210">
        <v>158298</v>
      </c>
      <c r="J446" s="183">
        <v>2024</v>
      </c>
      <c r="K446" s="15" t="s">
        <v>193</v>
      </c>
      <c r="L446" s="2">
        <f>Mensualización!BO33</f>
        <v>0</v>
      </c>
      <c r="M446" s="216">
        <f t="shared" si="37"/>
        <v>0</v>
      </c>
      <c r="N446" s="2">
        <f t="shared" si="30"/>
        <v>0</v>
      </c>
      <c r="O446" s="15">
        <f t="shared" si="35"/>
        <v>0</v>
      </c>
      <c r="P446" s="212">
        <f t="shared" si="36"/>
        <v>0</v>
      </c>
      <c r="Q446" s="15">
        <f t="shared" si="36"/>
        <v>0</v>
      </c>
      <c r="R446" s="224"/>
      <c r="S446" s="224"/>
      <c r="T446" s="224"/>
      <c r="U446" s="224"/>
      <c r="V446" s="224"/>
      <c r="W446" s="224"/>
      <c r="X446" s="213">
        <f t="shared" si="33"/>
        <v>0</v>
      </c>
      <c r="Y446" s="213"/>
      <c r="Z446" s="214">
        <f t="shared" si="34"/>
        <v>0</v>
      </c>
      <c r="AA446" s="224"/>
    </row>
    <row r="447" spans="2:27" ht="38.25" x14ac:dyDescent="0.25">
      <c r="B447" s="208">
        <v>22</v>
      </c>
      <c r="C447" s="209" t="s">
        <v>74</v>
      </c>
      <c r="D447" s="14" t="s">
        <v>75</v>
      </c>
      <c r="E447" s="74" t="s">
        <v>102</v>
      </c>
      <c r="F447" s="14" t="s">
        <v>92</v>
      </c>
      <c r="G447" s="75" t="s">
        <v>78</v>
      </c>
      <c r="H447" s="210">
        <v>262044</v>
      </c>
      <c r="I447" s="210">
        <v>270504</v>
      </c>
      <c r="J447" s="183">
        <v>2024</v>
      </c>
      <c r="K447" s="15" t="s">
        <v>193</v>
      </c>
      <c r="L447" s="2">
        <f>Mensualización!BO34</f>
        <v>1</v>
      </c>
      <c r="M447" s="216">
        <f t="shared" si="37"/>
        <v>262044</v>
      </c>
      <c r="N447" s="2">
        <f t="shared" si="30"/>
        <v>0</v>
      </c>
      <c r="O447" s="15">
        <f t="shared" si="35"/>
        <v>0</v>
      </c>
      <c r="P447" s="212">
        <f t="shared" si="36"/>
        <v>1</v>
      </c>
      <c r="Q447" s="15">
        <f t="shared" si="36"/>
        <v>262044</v>
      </c>
      <c r="R447" s="224">
        <v>0</v>
      </c>
      <c r="S447" s="224">
        <v>0</v>
      </c>
      <c r="T447" s="224">
        <v>0</v>
      </c>
      <c r="U447" s="224">
        <v>0</v>
      </c>
      <c r="V447" s="224">
        <v>0</v>
      </c>
      <c r="W447" s="224">
        <v>0</v>
      </c>
      <c r="X447" s="213">
        <f t="shared" si="33"/>
        <v>0</v>
      </c>
      <c r="Y447" s="213"/>
      <c r="Z447" s="214">
        <f t="shared" si="34"/>
        <v>0</v>
      </c>
      <c r="AA447" s="224"/>
    </row>
    <row r="448" spans="2:27" ht="38.25" x14ac:dyDescent="0.25">
      <c r="B448" s="208">
        <v>23</v>
      </c>
      <c r="C448" s="209" t="s">
        <v>74</v>
      </c>
      <c r="D448" s="14" t="s">
        <v>75</v>
      </c>
      <c r="E448" s="74" t="s">
        <v>103</v>
      </c>
      <c r="F448" s="14" t="s">
        <v>92</v>
      </c>
      <c r="G448" s="75" t="s">
        <v>78</v>
      </c>
      <c r="H448" s="210">
        <v>114222</v>
      </c>
      <c r="I448" s="210">
        <v>117912</v>
      </c>
      <c r="J448" s="183">
        <v>2024</v>
      </c>
      <c r="K448" s="15" t="s">
        <v>193</v>
      </c>
      <c r="L448" s="2">
        <f>Mensualización!BO35</f>
        <v>4</v>
      </c>
      <c r="M448" s="216">
        <f t="shared" si="37"/>
        <v>456888</v>
      </c>
      <c r="N448" s="2">
        <f t="shared" si="30"/>
        <v>0</v>
      </c>
      <c r="O448" s="15">
        <f t="shared" si="35"/>
        <v>0</v>
      </c>
      <c r="P448" s="212">
        <f t="shared" si="36"/>
        <v>4</v>
      </c>
      <c r="Q448" s="15">
        <f t="shared" si="36"/>
        <v>456888</v>
      </c>
      <c r="R448" s="224"/>
      <c r="S448" s="224"/>
      <c r="T448" s="224"/>
      <c r="U448" s="224"/>
      <c r="V448" s="224"/>
      <c r="W448" s="224"/>
      <c r="X448" s="213">
        <f t="shared" si="33"/>
        <v>0</v>
      </c>
      <c r="Y448" s="213"/>
      <c r="Z448" s="214">
        <f t="shared" si="34"/>
        <v>0</v>
      </c>
      <c r="AA448" s="224"/>
    </row>
    <row r="449" spans="2:27" ht="38.25" x14ac:dyDescent="0.25">
      <c r="B449" s="208">
        <v>24</v>
      </c>
      <c r="C449" s="209" t="s">
        <v>74</v>
      </c>
      <c r="D449" s="14" t="s">
        <v>75</v>
      </c>
      <c r="E449" s="74" t="s">
        <v>104</v>
      </c>
      <c r="F449" s="14" t="s">
        <v>92</v>
      </c>
      <c r="G449" s="75" t="s">
        <v>78</v>
      </c>
      <c r="H449" s="210">
        <v>87348</v>
      </c>
      <c r="I449" s="210">
        <v>90168</v>
      </c>
      <c r="J449" s="183">
        <v>2024</v>
      </c>
      <c r="K449" s="15" t="s">
        <v>193</v>
      </c>
      <c r="L449" s="2">
        <f>Mensualización!BO36</f>
        <v>27</v>
      </c>
      <c r="M449" s="216">
        <f t="shared" si="37"/>
        <v>2358396</v>
      </c>
      <c r="N449" s="2">
        <f t="shared" si="30"/>
        <v>4</v>
      </c>
      <c r="O449" s="15">
        <f t="shared" si="35"/>
        <v>349392</v>
      </c>
      <c r="P449" s="212">
        <f t="shared" si="36"/>
        <v>23</v>
      </c>
      <c r="Q449" s="15">
        <f t="shared" si="36"/>
        <v>2009004</v>
      </c>
      <c r="R449" s="224">
        <v>0</v>
      </c>
      <c r="S449" s="224">
        <v>2</v>
      </c>
      <c r="T449" s="224">
        <v>0</v>
      </c>
      <c r="U449" s="224">
        <v>0</v>
      </c>
      <c r="V449" s="224">
        <v>0</v>
      </c>
      <c r="W449" s="224">
        <v>2</v>
      </c>
      <c r="X449" s="213">
        <f t="shared" si="33"/>
        <v>4</v>
      </c>
      <c r="Y449" s="213"/>
      <c r="Z449" s="214">
        <f t="shared" si="34"/>
        <v>4</v>
      </c>
      <c r="AA449" s="224"/>
    </row>
    <row r="450" spans="2:27" ht="38.25" x14ac:dyDescent="0.25">
      <c r="B450" s="208">
        <v>25</v>
      </c>
      <c r="C450" s="209" t="s">
        <v>74</v>
      </c>
      <c r="D450" s="14" t="s">
        <v>75</v>
      </c>
      <c r="E450" s="74" t="s">
        <v>105</v>
      </c>
      <c r="F450" s="14" t="s">
        <v>92</v>
      </c>
      <c r="G450" s="75" t="s">
        <v>78</v>
      </c>
      <c r="H450" s="210">
        <v>87348</v>
      </c>
      <c r="I450" s="210">
        <v>90168</v>
      </c>
      <c r="J450" s="183">
        <v>2024</v>
      </c>
      <c r="K450" s="15" t="s">
        <v>193</v>
      </c>
      <c r="L450" s="2">
        <f>Mensualización!BO37</f>
        <v>4</v>
      </c>
      <c r="M450" s="216">
        <f t="shared" si="37"/>
        <v>349392</v>
      </c>
      <c r="N450" s="2">
        <f t="shared" si="30"/>
        <v>0</v>
      </c>
      <c r="O450" s="15">
        <f t="shared" si="35"/>
        <v>0</v>
      </c>
      <c r="P450" s="212">
        <f t="shared" si="36"/>
        <v>4</v>
      </c>
      <c r="Q450" s="15">
        <f t="shared" si="36"/>
        <v>349392</v>
      </c>
      <c r="R450" s="213">
        <v>0</v>
      </c>
      <c r="S450" s="213">
        <v>0</v>
      </c>
      <c r="T450" s="213">
        <v>0</v>
      </c>
      <c r="U450" s="213">
        <v>0</v>
      </c>
      <c r="V450" s="213">
        <v>0</v>
      </c>
      <c r="W450" s="213">
        <v>0</v>
      </c>
      <c r="X450" s="213">
        <f t="shared" si="33"/>
        <v>0</v>
      </c>
      <c r="Y450" s="213"/>
      <c r="Z450" s="214">
        <f t="shared" si="34"/>
        <v>0</v>
      </c>
      <c r="AA450" s="224"/>
    </row>
    <row r="451" spans="2:27" ht="38.25" x14ac:dyDescent="0.25">
      <c r="B451" s="208">
        <v>26</v>
      </c>
      <c r="C451" s="209" t="s">
        <v>74</v>
      </c>
      <c r="D451" s="14" t="s">
        <v>75</v>
      </c>
      <c r="E451" s="74" t="s">
        <v>106</v>
      </c>
      <c r="F451" s="14" t="s">
        <v>92</v>
      </c>
      <c r="G451" s="75" t="s">
        <v>78</v>
      </c>
      <c r="H451" s="210">
        <v>87348</v>
      </c>
      <c r="I451" s="210">
        <v>90168</v>
      </c>
      <c r="J451" s="183">
        <v>2024</v>
      </c>
      <c r="K451" s="15" t="s">
        <v>193</v>
      </c>
      <c r="L451" s="2">
        <f>Mensualización!BO38</f>
        <v>7</v>
      </c>
      <c r="M451" s="216">
        <f t="shared" si="37"/>
        <v>611436</v>
      </c>
      <c r="N451" s="2">
        <f t="shared" si="30"/>
        <v>0</v>
      </c>
      <c r="O451" s="15">
        <f t="shared" si="35"/>
        <v>0</v>
      </c>
      <c r="P451" s="212">
        <f t="shared" si="36"/>
        <v>7</v>
      </c>
      <c r="Q451" s="15">
        <f t="shared" si="36"/>
        <v>611436</v>
      </c>
      <c r="R451" s="213">
        <v>0</v>
      </c>
      <c r="S451" s="213">
        <v>0</v>
      </c>
      <c r="T451" s="213">
        <v>0</v>
      </c>
      <c r="U451" s="213">
        <v>0</v>
      </c>
      <c r="V451" s="213">
        <v>0</v>
      </c>
      <c r="W451" s="213">
        <v>0</v>
      </c>
      <c r="X451" s="213">
        <f t="shared" si="33"/>
        <v>0</v>
      </c>
      <c r="Y451" s="213"/>
      <c r="Z451" s="214">
        <f t="shared" si="34"/>
        <v>0</v>
      </c>
      <c r="AA451" s="224"/>
    </row>
    <row r="452" spans="2:27" ht="38.25" x14ac:dyDescent="0.25">
      <c r="B452" s="208">
        <v>27</v>
      </c>
      <c r="C452" s="209" t="s">
        <v>74</v>
      </c>
      <c r="D452" s="14" t="s">
        <v>75</v>
      </c>
      <c r="E452" s="74" t="s">
        <v>107</v>
      </c>
      <c r="F452" s="14" t="s">
        <v>92</v>
      </c>
      <c r="G452" s="75" t="s">
        <v>78</v>
      </c>
      <c r="H452" s="210">
        <v>87348</v>
      </c>
      <c r="I452" s="210">
        <v>90168</v>
      </c>
      <c r="J452" s="183">
        <v>2024</v>
      </c>
      <c r="K452" s="15" t="s">
        <v>193</v>
      </c>
      <c r="L452" s="2">
        <f>Mensualización!BO39</f>
        <v>4</v>
      </c>
      <c r="M452" s="216">
        <f t="shared" si="37"/>
        <v>349392</v>
      </c>
      <c r="N452" s="2">
        <f t="shared" si="30"/>
        <v>4</v>
      </c>
      <c r="O452" s="15">
        <f t="shared" si="35"/>
        <v>349392</v>
      </c>
      <c r="P452" s="212">
        <f t="shared" si="36"/>
        <v>0</v>
      </c>
      <c r="Q452" s="15">
        <f t="shared" si="36"/>
        <v>0</v>
      </c>
      <c r="R452" s="224">
        <v>2</v>
      </c>
      <c r="S452" s="224">
        <v>1</v>
      </c>
      <c r="T452" s="224">
        <v>0</v>
      </c>
      <c r="U452" s="224">
        <v>0</v>
      </c>
      <c r="V452" s="224">
        <v>0</v>
      </c>
      <c r="W452" s="224">
        <v>1</v>
      </c>
      <c r="X452" s="213">
        <f t="shared" si="33"/>
        <v>4</v>
      </c>
      <c r="Y452" s="213"/>
      <c r="Z452" s="214">
        <f t="shared" si="34"/>
        <v>4</v>
      </c>
      <c r="AA452" s="224"/>
    </row>
    <row r="453" spans="2:27" ht="38.25" x14ac:dyDescent="0.25">
      <c r="B453" s="208">
        <v>28</v>
      </c>
      <c r="C453" s="209" t="s">
        <v>74</v>
      </c>
      <c r="D453" s="14" t="s">
        <v>75</v>
      </c>
      <c r="E453" s="74" t="s">
        <v>108</v>
      </c>
      <c r="F453" s="14" t="s">
        <v>92</v>
      </c>
      <c r="G453" s="75" t="s">
        <v>78</v>
      </c>
      <c r="H453" s="210">
        <v>53754</v>
      </c>
      <c r="I453" s="210">
        <v>55491</v>
      </c>
      <c r="J453" s="183">
        <v>2024</v>
      </c>
      <c r="K453" s="15" t="s">
        <v>193</v>
      </c>
      <c r="L453" s="2">
        <f>Mensualización!BO40</f>
        <v>6</v>
      </c>
      <c r="M453" s="216">
        <f t="shared" si="37"/>
        <v>322524</v>
      </c>
      <c r="N453" s="2">
        <f t="shared" si="30"/>
        <v>4</v>
      </c>
      <c r="O453" s="15">
        <f t="shared" si="35"/>
        <v>215016</v>
      </c>
      <c r="P453" s="212">
        <f t="shared" si="36"/>
        <v>2</v>
      </c>
      <c r="Q453" s="15">
        <f t="shared" si="36"/>
        <v>107508</v>
      </c>
      <c r="R453" s="224">
        <v>0</v>
      </c>
      <c r="S453" s="224">
        <v>2</v>
      </c>
      <c r="T453" s="224">
        <v>0</v>
      </c>
      <c r="U453" s="224">
        <v>0</v>
      </c>
      <c r="V453" s="224">
        <v>0</v>
      </c>
      <c r="W453" s="224">
        <v>2</v>
      </c>
      <c r="X453" s="213">
        <f t="shared" si="33"/>
        <v>4</v>
      </c>
      <c r="Y453" s="213"/>
      <c r="Z453" s="214">
        <f t="shared" si="34"/>
        <v>4</v>
      </c>
      <c r="AA453" s="224"/>
    </row>
    <row r="454" spans="2:27" ht="38.25" x14ac:dyDescent="0.25">
      <c r="B454" s="208">
        <v>29</v>
      </c>
      <c r="C454" s="209" t="s">
        <v>74</v>
      </c>
      <c r="D454" s="14" t="s">
        <v>75</v>
      </c>
      <c r="E454" s="74" t="s">
        <v>109</v>
      </c>
      <c r="F454" s="14" t="s">
        <v>92</v>
      </c>
      <c r="G454" s="75" t="s">
        <v>78</v>
      </c>
      <c r="H454" s="210">
        <v>33594</v>
      </c>
      <c r="I454" s="210">
        <v>34680</v>
      </c>
      <c r="J454" s="183">
        <v>2024</v>
      </c>
      <c r="K454" s="15" t="s">
        <v>193</v>
      </c>
      <c r="L454" s="2">
        <f>Mensualización!BO41</f>
        <v>3</v>
      </c>
      <c r="M454" s="216">
        <f t="shared" si="37"/>
        <v>100782</v>
      </c>
      <c r="N454" s="2">
        <f t="shared" si="30"/>
        <v>0</v>
      </c>
      <c r="O454" s="15">
        <f t="shared" si="35"/>
        <v>0</v>
      </c>
      <c r="P454" s="212">
        <f t="shared" si="36"/>
        <v>3</v>
      </c>
      <c r="Q454" s="15">
        <f t="shared" si="36"/>
        <v>100782</v>
      </c>
      <c r="R454" s="224">
        <v>0</v>
      </c>
      <c r="S454" s="224">
        <v>0</v>
      </c>
      <c r="T454" s="213">
        <v>0</v>
      </c>
      <c r="U454" s="213">
        <v>0</v>
      </c>
      <c r="V454" s="213">
        <v>0</v>
      </c>
      <c r="W454" s="213">
        <v>0</v>
      </c>
      <c r="X454" s="213">
        <f t="shared" si="33"/>
        <v>0</v>
      </c>
      <c r="Y454" s="213"/>
      <c r="Z454" s="214">
        <f t="shared" si="34"/>
        <v>0</v>
      </c>
      <c r="AA454" s="224"/>
    </row>
    <row r="455" spans="2:27" ht="38.25" x14ac:dyDescent="0.25">
      <c r="B455" s="208">
        <v>30</v>
      </c>
      <c r="C455" s="209" t="s">
        <v>74</v>
      </c>
      <c r="D455" s="14" t="s">
        <v>75</v>
      </c>
      <c r="E455" s="74" t="s">
        <v>110</v>
      </c>
      <c r="F455" s="14" t="s">
        <v>92</v>
      </c>
      <c r="G455" s="75" t="s">
        <v>78</v>
      </c>
      <c r="H455" s="210">
        <v>153345</v>
      </c>
      <c r="I455" s="210">
        <v>158298</v>
      </c>
      <c r="J455" s="183">
        <v>2024</v>
      </c>
      <c r="K455" s="15" t="s">
        <v>193</v>
      </c>
      <c r="L455" s="2">
        <f>Mensualización!BO42</f>
        <v>1</v>
      </c>
      <c r="M455" s="216">
        <f t="shared" si="37"/>
        <v>153345</v>
      </c>
      <c r="N455" s="2">
        <f t="shared" si="30"/>
        <v>0</v>
      </c>
      <c r="O455" s="15">
        <f t="shared" si="35"/>
        <v>0</v>
      </c>
      <c r="P455" s="212">
        <f t="shared" si="36"/>
        <v>1</v>
      </c>
      <c r="Q455" s="15">
        <f t="shared" si="36"/>
        <v>153345</v>
      </c>
      <c r="R455" s="213">
        <v>0</v>
      </c>
      <c r="S455" s="213">
        <v>0</v>
      </c>
      <c r="T455" s="213">
        <v>0</v>
      </c>
      <c r="U455" s="213">
        <v>0</v>
      </c>
      <c r="V455" s="213">
        <v>0</v>
      </c>
      <c r="W455" s="224">
        <v>0</v>
      </c>
      <c r="X455" s="213">
        <f t="shared" si="33"/>
        <v>0</v>
      </c>
      <c r="Y455" s="213"/>
      <c r="Z455" s="214">
        <f t="shared" si="34"/>
        <v>0</v>
      </c>
      <c r="AA455" s="224"/>
    </row>
    <row r="456" spans="2:27" ht="38.25" x14ac:dyDescent="0.25">
      <c r="B456" s="208">
        <v>31</v>
      </c>
      <c r="C456" s="209" t="s">
        <v>74</v>
      </c>
      <c r="D456" s="14" t="s">
        <v>75</v>
      </c>
      <c r="E456" s="74" t="s">
        <v>111</v>
      </c>
      <c r="F456" s="14" t="s">
        <v>112</v>
      </c>
      <c r="G456" s="75" t="s">
        <v>78</v>
      </c>
      <c r="H456" s="210">
        <v>262044</v>
      </c>
      <c r="I456" s="210">
        <v>270507</v>
      </c>
      <c r="J456" s="183">
        <v>2024</v>
      </c>
      <c r="K456" s="15" t="s">
        <v>193</v>
      </c>
      <c r="L456" s="2">
        <f>Mensualización!BO43</f>
        <v>112</v>
      </c>
      <c r="M456" s="216">
        <f t="shared" si="37"/>
        <v>29348928</v>
      </c>
      <c r="N456" s="2">
        <f t="shared" si="30"/>
        <v>101</v>
      </c>
      <c r="O456" s="15">
        <f t="shared" si="35"/>
        <v>26466444</v>
      </c>
      <c r="P456" s="212">
        <f t="shared" si="36"/>
        <v>11</v>
      </c>
      <c r="Q456" s="15">
        <f t="shared" si="36"/>
        <v>2882484</v>
      </c>
      <c r="R456" s="224">
        <v>21.6</v>
      </c>
      <c r="S456" s="224">
        <v>22.4</v>
      </c>
      <c r="T456" s="224">
        <v>21</v>
      </c>
      <c r="U456" s="224">
        <v>0</v>
      </c>
      <c r="V456" s="224">
        <v>8</v>
      </c>
      <c r="W456" s="224">
        <v>28</v>
      </c>
      <c r="X456" s="213">
        <v>101</v>
      </c>
      <c r="Y456" s="213"/>
      <c r="Z456" s="214">
        <f t="shared" si="34"/>
        <v>101</v>
      </c>
      <c r="AA456" s="224"/>
    </row>
    <row r="457" spans="2:27" ht="38.25" x14ac:dyDescent="0.25">
      <c r="B457" s="208">
        <v>32</v>
      </c>
      <c r="C457" s="209" t="s">
        <v>74</v>
      </c>
      <c r="D457" s="14" t="s">
        <v>75</v>
      </c>
      <c r="E457" s="74" t="s">
        <v>113</v>
      </c>
      <c r="F457" s="14" t="s">
        <v>114</v>
      </c>
      <c r="G457" s="75" t="s">
        <v>78</v>
      </c>
      <c r="H457" s="210">
        <v>349392</v>
      </c>
      <c r="I457" s="210">
        <v>360676</v>
      </c>
      <c r="J457" s="183">
        <v>2024</v>
      </c>
      <c r="K457" s="15" t="s">
        <v>193</v>
      </c>
      <c r="L457" s="2">
        <f>Mensualización!BO44</f>
        <v>6</v>
      </c>
      <c r="M457" s="216">
        <f t="shared" si="37"/>
        <v>2096352</v>
      </c>
      <c r="N457" s="2">
        <f t="shared" si="30"/>
        <v>5.6</v>
      </c>
      <c r="O457" s="15">
        <f t="shared" si="35"/>
        <v>1956595.2</v>
      </c>
      <c r="P457" s="212">
        <f t="shared" si="36"/>
        <v>0.40000000000000036</v>
      </c>
      <c r="Q457" s="15">
        <f t="shared" si="36"/>
        <v>139756.80000000005</v>
      </c>
      <c r="R457" s="213">
        <v>0.8</v>
      </c>
      <c r="S457" s="224">
        <v>0</v>
      </c>
      <c r="T457" s="224">
        <v>0</v>
      </c>
      <c r="U457" s="224">
        <v>1</v>
      </c>
      <c r="V457" s="224">
        <v>1.8</v>
      </c>
      <c r="W457" s="224">
        <v>2</v>
      </c>
      <c r="X457" s="213">
        <v>5.6</v>
      </c>
      <c r="Y457" s="213"/>
      <c r="Z457" s="214">
        <f t="shared" si="34"/>
        <v>5.6</v>
      </c>
      <c r="AA457" s="224"/>
    </row>
    <row r="458" spans="2:27" ht="38.25" x14ac:dyDescent="0.25">
      <c r="B458" s="208">
        <v>33</v>
      </c>
      <c r="C458" s="209" t="s">
        <v>74</v>
      </c>
      <c r="D458" s="14" t="s">
        <v>75</v>
      </c>
      <c r="E458" s="74" t="s">
        <v>115</v>
      </c>
      <c r="F458" s="14" t="s">
        <v>116</v>
      </c>
      <c r="G458" s="75" t="s">
        <v>78</v>
      </c>
      <c r="H458" s="210">
        <v>698784</v>
      </c>
      <c r="I458" s="210">
        <v>721352</v>
      </c>
      <c r="J458" s="183">
        <v>2024</v>
      </c>
      <c r="K458" s="15" t="s">
        <v>193</v>
      </c>
      <c r="L458" s="2">
        <f>Mensualización!BO45</f>
        <v>11</v>
      </c>
      <c r="M458" s="216">
        <f t="shared" si="37"/>
        <v>7686624</v>
      </c>
      <c r="N458" s="2">
        <f t="shared" si="30"/>
        <v>9.8000000000000007</v>
      </c>
      <c r="O458" s="15">
        <f t="shared" si="35"/>
        <v>6848083.2000000002</v>
      </c>
      <c r="P458" s="212">
        <f t="shared" si="36"/>
        <v>1.1999999999999993</v>
      </c>
      <c r="Q458" s="15">
        <f t="shared" si="36"/>
        <v>838540.79999999981</v>
      </c>
      <c r="R458" s="224"/>
      <c r="S458" s="224"/>
      <c r="T458" s="224"/>
      <c r="U458" s="224"/>
      <c r="V458" s="224"/>
      <c r="W458" s="224"/>
      <c r="X458" s="213">
        <v>9.8000000000000007</v>
      </c>
      <c r="Y458" s="213"/>
      <c r="Z458" s="214">
        <f t="shared" si="34"/>
        <v>9.8000000000000007</v>
      </c>
      <c r="AA458" s="224"/>
    </row>
    <row r="459" spans="2:27" ht="38.25" hidden="1" x14ac:dyDescent="0.25">
      <c r="B459" s="208">
        <v>34</v>
      </c>
      <c r="C459" s="209" t="s">
        <v>74</v>
      </c>
      <c r="D459" s="14" t="s">
        <v>75</v>
      </c>
      <c r="E459" s="74" t="s">
        <v>117</v>
      </c>
      <c r="F459" s="14" t="s">
        <v>118</v>
      </c>
      <c r="G459" s="75" t="s">
        <v>119</v>
      </c>
      <c r="H459" s="210">
        <v>309078</v>
      </c>
      <c r="I459" s="210">
        <v>319059</v>
      </c>
      <c r="J459" s="183">
        <v>2024</v>
      </c>
      <c r="K459" s="15" t="s">
        <v>193</v>
      </c>
      <c r="L459" s="2">
        <f>Mensualización!BO46</f>
        <v>0</v>
      </c>
      <c r="M459" s="216">
        <f t="shared" si="37"/>
        <v>0</v>
      </c>
      <c r="N459" s="2">
        <f t="shared" si="30"/>
        <v>0</v>
      </c>
      <c r="O459" s="15">
        <f t="shared" si="35"/>
        <v>0</v>
      </c>
      <c r="P459" s="212">
        <f t="shared" si="36"/>
        <v>0</v>
      </c>
      <c r="Q459" s="15">
        <f t="shared" si="36"/>
        <v>0</v>
      </c>
      <c r="R459" s="224"/>
      <c r="S459" s="224"/>
      <c r="T459" s="224"/>
      <c r="U459" s="224"/>
      <c r="V459" s="224"/>
      <c r="W459" s="224"/>
      <c r="X459" s="213">
        <f t="shared" si="33"/>
        <v>0</v>
      </c>
      <c r="Y459" s="213"/>
      <c r="Z459" s="214">
        <f t="shared" si="34"/>
        <v>0</v>
      </c>
      <c r="AA459" s="224"/>
    </row>
    <row r="460" spans="2:27" ht="38.25" hidden="1" x14ac:dyDescent="0.25">
      <c r="B460" s="208">
        <v>35</v>
      </c>
      <c r="C460" s="209" t="s">
        <v>74</v>
      </c>
      <c r="D460" s="14" t="s">
        <v>75</v>
      </c>
      <c r="E460" s="74" t="s">
        <v>120</v>
      </c>
      <c r="F460" s="14" t="s">
        <v>114</v>
      </c>
      <c r="G460" s="75" t="s">
        <v>119</v>
      </c>
      <c r="H460" s="210">
        <v>412104</v>
      </c>
      <c r="I460" s="210">
        <v>425412</v>
      </c>
      <c r="J460" s="183">
        <v>2024</v>
      </c>
      <c r="K460" s="15" t="s">
        <v>193</v>
      </c>
      <c r="L460" s="2">
        <f>Mensualización!BO47</f>
        <v>0</v>
      </c>
      <c r="M460" s="216">
        <f t="shared" si="37"/>
        <v>0</v>
      </c>
      <c r="N460" s="2">
        <f t="shared" si="30"/>
        <v>0</v>
      </c>
      <c r="O460" s="15">
        <f t="shared" si="35"/>
        <v>0</v>
      </c>
      <c r="P460" s="212">
        <f t="shared" si="36"/>
        <v>0</v>
      </c>
      <c r="Q460" s="15">
        <f t="shared" si="36"/>
        <v>0</v>
      </c>
      <c r="R460" s="224"/>
      <c r="S460" s="224"/>
      <c r="T460" s="224"/>
      <c r="U460" s="224"/>
      <c r="V460" s="224"/>
      <c r="W460" s="224"/>
      <c r="X460" s="213">
        <f t="shared" si="33"/>
        <v>0</v>
      </c>
      <c r="Y460" s="213"/>
      <c r="Z460" s="214">
        <f t="shared" si="34"/>
        <v>0</v>
      </c>
      <c r="AA460" s="224"/>
    </row>
    <row r="461" spans="2:27" ht="38.25" hidden="1" x14ac:dyDescent="0.25">
      <c r="B461" s="208">
        <v>36</v>
      </c>
      <c r="C461" s="209" t="s">
        <v>74</v>
      </c>
      <c r="D461" s="14" t="s">
        <v>75</v>
      </c>
      <c r="E461" s="74" t="s">
        <v>121</v>
      </c>
      <c r="F461" s="14" t="s">
        <v>116</v>
      </c>
      <c r="G461" s="75" t="s">
        <v>119</v>
      </c>
      <c r="H461" s="210">
        <v>824208</v>
      </c>
      <c r="I461" s="210">
        <v>850824</v>
      </c>
      <c r="J461" s="183">
        <v>2024</v>
      </c>
      <c r="K461" s="15" t="s">
        <v>193</v>
      </c>
      <c r="L461" s="2">
        <f>Mensualización!BO48</f>
        <v>0</v>
      </c>
      <c r="M461" s="216">
        <f t="shared" si="37"/>
        <v>0</v>
      </c>
      <c r="N461" s="2">
        <f t="shared" ref="N461:N524" si="38">+Z461</f>
        <v>0</v>
      </c>
      <c r="O461" s="15">
        <f t="shared" si="35"/>
        <v>0</v>
      </c>
      <c r="P461" s="212">
        <f t="shared" si="36"/>
        <v>0</v>
      </c>
      <c r="Q461" s="15">
        <f t="shared" si="36"/>
        <v>0</v>
      </c>
      <c r="R461" s="224"/>
      <c r="S461" s="224"/>
      <c r="T461" s="224"/>
      <c r="U461" s="224"/>
      <c r="V461" s="224"/>
      <c r="W461" s="224"/>
      <c r="X461" s="213">
        <f t="shared" si="33"/>
        <v>0</v>
      </c>
      <c r="Y461" s="213"/>
      <c r="Z461" s="214">
        <f t="shared" si="34"/>
        <v>0</v>
      </c>
      <c r="AA461" s="224"/>
    </row>
    <row r="462" spans="2:27" ht="38.25" x14ac:dyDescent="0.25">
      <c r="B462" s="208">
        <v>37</v>
      </c>
      <c r="C462" s="209" t="s">
        <v>74</v>
      </c>
      <c r="D462" s="14" t="s">
        <v>75</v>
      </c>
      <c r="E462" s="74" t="s">
        <v>122</v>
      </c>
      <c r="F462" s="14" t="s">
        <v>77</v>
      </c>
      <c r="G462" s="75" t="s">
        <v>119</v>
      </c>
      <c r="H462" s="210">
        <v>68086720</v>
      </c>
      <c r="I462" s="210">
        <v>70285760</v>
      </c>
      <c r="J462" s="183">
        <v>2024</v>
      </c>
      <c r="K462" s="15" t="s">
        <v>193</v>
      </c>
      <c r="L462" s="2">
        <f>Mensualización!BO49</f>
        <v>0.8263208934498254</v>
      </c>
      <c r="M462" s="216">
        <f t="shared" si="37"/>
        <v>56261479.302468099</v>
      </c>
      <c r="N462" s="2">
        <f t="shared" si="38"/>
        <v>0.72028115800000003</v>
      </c>
      <c r="O462" s="15">
        <f t="shared" si="35"/>
        <v>49041581.526021764</v>
      </c>
      <c r="P462" s="212">
        <f t="shared" si="36"/>
        <v>0.10603973544982537</v>
      </c>
      <c r="Q462" s="15">
        <f t="shared" si="36"/>
        <v>7219897.776446335</v>
      </c>
      <c r="R462" s="224"/>
      <c r="S462" s="224"/>
      <c r="T462" s="224"/>
      <c r="U462" s="224"/>
      <c r="V462" s="224"/>
      <c r="W462" s="224"/>
      <c r="X462" s="213">
        <v>0.72028115800000003</v>
      </c>
      <c r="Y462" s="213"/>
      <c r="Z462" s="214">
        <f t="shared" si="34"/>
        <v>0.72028115800000003</v>
      </c>
      <c r="AA462" s="224"/>
    </row>
    <row r="463" spans="2:27" ht="38.25" hidden="1" x14ac:dyDescent="0.25">
      <c r="B463" s="208">
        <v>38</v>
      </c>
      <c r="C463" s="209" t="s">
        <v>74</v>
      </c>
      <c r="D463" s="14" t="s">
        <v>75</v>
      </c>
      <c r="E463" s="74" t="s">
        <v>123</v>
      </c>
      <c r="F463" s="14" t="s">
        <v>77</v>
      </c>
      <c r="G463" s="75" t="s">
        <v>119</v>
      </c>
      <c r="H463" s="210">
        <v>30818240</v>
      </c>
      <c r="I463" s="210">
        <v>31813600</v>
      </c>
      <c r="J463" s="183">
        <v>2024</v>
      </c>
      <c r="K463" s="15" t="s">
        <v>193</v>
      </c>
      <c r="L463" s="2">
        <f>Mensualización!BO50</f>
        <v>0</v>
      </c>
      <c r="M463" s="216">
        <f t="shared" si="37"/>
        <v>0</v>
      </c>
      <c r="N463" s="2">
        <f t="shared" si="38"/>
        <v>0</v>
      </c>
      <c r="O463" s="15">
        <f t="shared" si="35"/>
        <v>0</v>
      </c>
      <c r="P463" s="212">
        <f t="shared" si="36"/>
        <v>0</v>
      </c>
      <c r="Q463" s="15">
        <f t="shared" si="36"/>
        <v>0</v>
      </c>
      <c r="R463" s="224"/>
      <c r="S463" s="224"/>
      <c r="T463" s="224"/>
      <c r="U463" s="224"/>
      <c r="V463" s="224"/>
      <c r="W463" s="224"/>
      <c r="X463" s="213">
        <f t="shared" si="33"/>
        <v>0</v>
      </c>
      <c r="Y463" s="213"/>
      <c r="Z463" s="214">
        <f t="shared" si="34"/>
        <v>0</v>
      </c>
      <c r="AA463" s="224"/>
    </row>
    <row r="464" spans="2:27" ht="38.25" hidden="1" x14ac:dyDescent="0.25">
      <c r="B464" s="208">
        <v>39</v>
      </c>
      <c r="C464" s="209" t="s">
        <v>74</v>
      </c>
      <c r="D464" s="14" t="s">
        <v>75</v>
      </c>
      <c r="E464" s="74" t="s">
        <v>124</v>
      </c>
      <c r="F464" s="14" t="s">
        <v>77</v>
      </c>
      <c r="G464" s="75" t="s">
        <v>119</v>
      </c>
      <c r="H464" s="210">
        <v>7167040</v>
      </c>
      <c r="I464" s="210">
        <v>7398560</v>
      </c>
      <c r="J464" s="183">
        <v>2024</v>
      </c>
      <c r="K464" s="15" t="s">
        <v>193</v>
      </c>
      <c r="L464" s="2">
        <f>Mensualización!BO51</f>
        <v>0</v>
      </c>
      <c r="M464" s="216">
        <f t="shared" si="37"/>
        <v>0</v>
      </c>
      <c r="N464" s="2">
        <f t="shared" si="38"/>
        <v>0</v>
      </c>
      <c r="O464" s="15">
        <f t="shared" si="35"/>
        <v>0</v>
      </c>
      <c r="P464" s="212">
        <f t="shared" si="36"/>
        <v>0</v>
      </c>
      <c r="Q464" s="15">
        <f t="shared" si="36"/>
        <v>0</v>
      </c>
      <c r="R464" s="224"/>
      <c r="S464" s="224"/>
      <c r="T464" s="224"/>
      <c r="U464" s="224"/>
      <c r="V464" s="224"/>
      <c r="W464" s="224"/>
      <c r="X464" s="213">
        <f t="shared" si="33"/>
        <v>0</v>
      </c>
      <c r="Y464" s="213"/>
      <c r="Z464" s="214">
        <f t="shared" si="34"/>
        <v>0</v>
      </c>
      <c r="AA464" s="224"/>
    </row>
    <row r="465" spans="2:27" ht="38.25" hidden="1" x14ac:dyDescent="0.25">
      <c r="B465" s="208">
        <v>40</v>
      </c>
      <c r="C465" s="209" t="s">
        <v>74</v>
      </c>
      <c r="D465" s="14" t="s">
        <v>75</v>
      </c>
      <c r="E465" s="74" t="s">
        <v>125</v>
      </c>
      <c r="F465" s="14" t="s">
        <v>77</v>
      </c>
      <c r="G465" s="75" t="s">
        <v>119</v>
      </c>
      <c r="H465" s="210">
        <v>13617280</v>
      </c>
      <c r="I465" s="210">
        <v>14056960</v>
      </c>
      <c r="J465" s="183">
        <v>2024</v>
      </c>
      <c r="K465" s="15" t="s">
        <v>193</v>
      </c>
      <c r="L465" s="2">
        <f>Mensualización!BO52</f>
        <v>0</v>
      </c>
      <c r="M465" s="216">
        <f t="shared" si="37"/>
        <v>0</v>
      </c>
      <c r="N465" s="2">
        <f t="shared" si="38"/>
        <v>0</v>
      </c>
      <c r="O465" s="15">
        <f t="shared" si="35"/>
        <v>0</v>
      </c>
      <c r="P465" s="212">
        <f t="shared" si="36"/>
        <v>0</v>
      </c>
      <c r="Q465" s="15">
        <f t="shared" si="36"/>
        <v>0</v>
      </c>
      <c r="R465" s="224"/>
      <c r="S465" s="224"/>
      <c r="T465" s="224"/>
      <c r="U465" s="224"/>
      <c r="V465" s="224"/>
      <c r="W465" s="224"/>
      <c r="X465" s="213">
        <f t="shared" si="33"/>
        <v>0</v>
      </c>
      <c r="Y465" s="213"/>
      <c r="Z465" s="214">
        <f t="shared" si="34"/>
        <v>0</v>
      </c>
      <c r="AA465" s="224"/>
    </row>
    <row r="466" spans="2:27" ht="38.25" x14ac:dyDescent="0.25">
      <c r="B466" s="208">
        <v>41</v>
      </c>
      <c r="C466" s="209" t="s">
        <v>74</v>
      </c>
      <c r="D466" s="14" t="s">
        <v>75</v>
      </c>
      <c r="E466" s="74" t="s">
        <v>126</v>
      </c>
      <c r="F466" s="14" t="s">
        <v>77</v>
      </c>
      <c r="G466" s="75" t="s">
        <v>78</v>
      </c>
      <c r="H466" s="210">
        <v>1000000</v>
      </c>
      <c r="I466" s="210">
        <v>1032300</v>
      </c>
      <c r="J466" s="183">
        <v>2024</v>
      </c>
      <c r="K466" s="15" t="s">
        <v>193</v>
      </c>
      <c r="L466" s="2">
        <f>Mensualización!BO53</f>
        <v>3.5</v>
      </c>
      <c r="M466" s="216">
        <f t="shared" si="37"/>
        <v>3500000</v>
      </c>
      <c r="N466" s="2">
        <f t="shared" si="38"/>
        <v>3.5</v>
      </c>
      <c r="O466" s="15">
        <f t="shared" si="35"/>
        <v>3500000</v>
      </c>
      <c r="P466" s="212">
        <f t="shared" si="36"/>
        <v>0</v>
      </c>
      <c r="Q466" s="15">
        <f t="shared" si="36"/>
        <v>0</v>
      </c>
      <c r="R466" s="224"/>
      <c r="S466" s="224"/>
      <c r="T466" s="224"/>
      <c r="U466" s="224"/>
      <c r="V466" s="224"/>
      <c r="W466" s="224"/>
      <c r="X466" s="213">
        <v>3.5</v>
      </c>
      <c r="Y466" s="213"/>
      <c r="Z466" s="214">
        <f t="shared" si="34"/>
        <v>3.5</v>
      </c>
      <c r="AA466" s="224"/>
    </row>
    <row r="467" spans="2:27" ht="38.25" hidden="1" x14ac:dyDescent="0.25">
      <c r="B467" s="208">
        <v>42</v>
      </c>
      <c r="C467" s="209" t="s">
        <v>74</v>
      </c>
      <c r="D467" s="14" t="s">
        <v>75</v>
      </c>
      <c r="E467" s="74" t="s">
        <v>127</v>
      </c>
      <c r="F467" s="14" t="s">
        <v>77</v>
      </c>
      <c r="G467" s="75" t="s">
        <v>78</v>
      </c>
      <c r="H467" s="210">
        <v>430032</v>
      </c>
      <c r="I467" s="210">
        <v>443928</v>
      </c>
      <c r="J467" s="183">
        <v>2024</v>
      </c>
      <c r="K467" s="15" t="s">
        <v>193</v>
      </c>
      <c r="L467" s="2">
        <f>Mensualización!BO54</f>
        <v>0</v>
      </c>
      <c r="M467" s="216">
        <f t="shared" si="37"/>
        <v>0</v>
      </c>
      <c r="N467" s="2">
        <f t="shared" si="38"/>
        <v>0</v>
      </c>
      <c r="O467" s="15">
        <f t="shared" si="35"/>
        <v>0</v>
      </c>
      <c r="P467" s="212">
        <f t="shared" si="36"/>
        <v>0</v>
      </c>
      <c r="Q467" s="15">
        <f t="shared" si="36"/>
        <v>0</v>
      </c>
      <c r="R467" s="224"/>
      <c r="S467" s="224"/>
      <c r="T467" s="224"/>
      <c r="U467" s="224"/>
      <c r="V467" s="224"/>
      <c r="W467" s="224"/>
      <c r="X467" s="213">
        <f t="shared" si="33"/>
        <v>0</v>
      </c>
      <c r="Y467" s="213"/>
      <c r="Z467" s="214">
        <f t="shared" si="34"/>
        <v>0</v>
      </c>
      <c r="AA467" s="224"/>
    </row>
    <row r="468" spans="2:27" ht="38.25" hidden="1" x14ac:dyDescent="0.25">
      <c r="B468" s="208">
        <v>43</v>
      </c>
      <c r="C468" s="209" t="s">
        <v>74</v>
      </c>
      <c r="D468" s="14" t="s">
        <v>75</v>
      </c>
      <c r="E468" s="74" t="s">
        <v>128</v>
      </c>
      <c r="F468" s="14" t="s">
        <v>77</v>
      </c>
      <c r="G468" s="75" t="s">
        <v>78</v>
      </c>
      <c r="H468" s="210">
        <v>1226760</v>
      </c>
      <c r="I468" s="210">
        <v>1266384</v>
      </c>
      <c r="J468" s="183">
        <v>2024</v>
      </c>
      <c r="K468" s="15" t="s">
        <v>193</v>
      </c>
      <c r="L468" s="2">
        <f>Mensualización!BO55</f>
        <v>0</v>
      </c>
      <c r="M468" s="216">
        <f t="shared" si="37"/>
        <v>0</v>
      </c>
      <c r="N468" s="2">
        <f t="shared" si="38"/>
        <v>0</v>
      </c>
      <c r="O468" s="15">
        <f t="shared" si="35"/>
        <v>0</v>
      </c>
      <c r="P468" s="212">
        <f t="shared" si="36"/>
        <v>0</v>
      </c>
      <c r="Q468" s="15">
        <f t="shared" si="36"/>
        <v>0</v>
      </c>
      <c r="R468" s="224"/>
      <c r="S468" s="224"/>
      <c r="T468" s="224"/>
      <c r="U468" s="224"/>
      <c r="V468" s="224"/>
      <c r="W468" s="224"/>
      <c r="X468" s="213">
        <f t="shared" si="33"/>
        <v>0</v>
      </c>
      <c r="Y468" s="213"/>
      <c r="Z468" s="214">
        <f t="shared" si="34"/>
        <v>0</v>
      </c>
      <c r="AA468" s="224"/>
    </row>
    <row r="469" spans="2:27" ht="38.25" x14ac:dyDescent="0.25">
      <c r="B469" s="208">
        <v>44</v>
      </c>
      <c r="C469" s="209" t="s">
        <v>74</v>
      </c>
      <c r="D469" s="14" t="s">
        <v>75</v>
      </c>
      <c r="E469" s="74" t="s">
        <v>129</v>
      </c>
      <c r="F469" s="14" t="s">
        <v>77</v>
      </c>
      <c r="G469" s="75" t="s">
        <v>78</v>
      </c>
      <c r="H469" s="210">
        <v>698784</v>
      </c>
      <c r="I469" s="210">
        <v>721344</v>
      </c>
      <c r="J469" s="183">
        <v>2024</v>
      </c>
      <c r="K469" s="15" t="s">
        <v>193</v>
      </c>
      <c r="L469" s="2">
        <f>Mensualización!BO56</f>
        <v>41.3</v>
      </c>
      <c r="M469" s="216">
        <f t="shared" si="37"/>
        <v>28859779.199999999</v>
      </c>
      <c r="N469" s="2">
        <f t="shared" si="38"/>
        <v>35.229999999999997</v>
      </c>
      <c r="O469" s="15">
        <f t="shared" si="35"/>
        <v>24618160.319999997</v>
      </c>
      <c r="P469" s="212">
        <f t="shared" si="36"/>
        <v>6.07</v>
      </c>
      <c r="Q469" s="15">
        <f t="shared" si="36"/>
        <v>4241618.8800000027</v>
      </c>
      <c r="R469" s="224"/>
      <c r="S469" s="224"/>
      <c r="T469" s="224"/>
      <c r="U469" s="224"/>
      <c r="V469" s="224"/>
      <c r="W469" s="224"/>
      <c r="X469" s="213">
        <v>35.229999999999997</v>
      </c>
      <c r="Y469" s="213"/>
      <c r="Z469" s="214">
        <f t="shared" si="34"/>
        <v>35.229999999999997</v>
      </c>
      <c r="AA469" s="224"/>
    </row>
    <row r="470" spans="2:27" ht="38.25" x14ac:dyDescent="0.25">
      <c r="B470" s="208">
        <v>45</v>
      </c>
      <c r="C470" s="209" t="s">
        <v>74</v>
      </c>
      <c r="D470" s="14" t="s">
        <v>75</v>
      </c>
      <c r="E470" s="74" t="s">
        <v>130</v>
      </c>
      <c r="F470" s="14" t="s">
        <v>77</v>
      </c>
      <c r="G470" s="75" t="s">
        <v>78</v>
      </c>
      <c r="H470" s="210">
        <v>913776</v>
      </c>
      <c r="I470" s="210">
        <v>943296</v>
      </c>
      <c r="J470" s="183">
        <v>2024</v>
      </c>
      <c r="K470" s="15" t="s">
        <v>193</v>
      </c>
      <c r="L470" s="2">
        <f>Mensualización!BO57</f>
        <v>2.1</v>
      </c>
      <c r="M470" s="216">
        <f t="shared" si="37"/>
        <v>1918929.6</v>
      </c>
      <c r="N470" s="2">
        <f t="shared" si="38"/>
        <v>2.1</v>
      </c>
      <c r="O470" s="15">
        <f t="shared" si="35"/>
        <v>1918929.6</v>
      </c>
      <c r="P470" s="212">
        <f t="shared" si="36"/>
        <v>0</v>
      </c>
      <c r="Q470" s="15">
        <f t="shared" si="36"/>
        <v>0</v>
      </c>
      <c r="R470" s="224"/>
      <c r="S470" s="224"/>
      <c r="T470" s="224"/>
      <c r="U470" s="224"/>
      <c r="V470" s="224"/>
      <c r="W470" s="224"/>
      <c r="X470" s="213">
        <v>2.1</v>
      </c>
      <c r="Y470" s="213"/>
      <c r="Z470" s="214">
        <f t="shared" si="34"/>
        <v>2.1</v>
      </c>
      <c r="AA470" s="224"/>
    </row>
    <row r="471" spans="2:27" ht="38.25" x14ac:dyDescent="0.25">
      <c r="B471" s="208">
        <v>46</v>
      </c>
      <c r="C471" s="209" t="s">
        <v>74</v>
      </c>
      <c r="D471" s="14" t="s">
        <v>75</v>
      </c>
      <c r="E471" s="74" t="s">
        <v>131</v>
      </c>
      <c r="F471" s="14" t="s">
        <v>77</v>
      </c>
      <c r="G471" s="75" t="s">
        <v>78</v>
      </c>
      <c r="H471" s="210">
        <v>322512</v>
      </c>
      <c r="I471" s="210">
        <v>332928</v>
      </c>
      <c r="J471" s="183">
        <v>2024</v>
      </c>
      <c r="K471" s="15" t="s">
        <v>193</v>
      </c>
      <c r="L471" s="2">
        <f>Mensualización!BO58</f>
        <v>18.899999999999999</v>
      </c>
      <c r="M471" s="216">
        <f t="shared" si="37"/>
        <v>6095476.7999999998</v>
      </c>
      <c r="N471" s="2">
        <f t="shared" si="38"/>
        <v>17.5</v>
      </c>
      <c r="O471" s="15">
        <f t="shared" si="35"/>
        <v>5643960</v>
      </c>
      <c r="P471" s="212">
        <f t="shared" si="36"/>
        <v>1.3999999999999986</v>
      </c>
      <c r="Q471" s="15">
        <f t="shared" si="36"/>
        <v>451516.79999999981</v>
      </c>
      <c r="R471" s="224"/>
      <c r="S471" s="224"/>
      <c r="T471" s="224"/>
      <c r="U471" s="224"/>
      <c r="V471" s="224"/>
      <c r="W471" s="224"/>
      <c r="X471" s="213">
        <v>17.5</v>
      </c>
      <c r="Y471" s="213"/>
      <c r="Z471" s="214">
        <f t="shared" si="34"/>
        <v>17.5</v>
      </c>
      <c r="AA471" s="224"/>
    </row>
    <row r="472" spans="2:27" ht="38.25" x14ac:dyDescent="0.25">
      <c r="B472" s="208">
        <v>47</v>
      </c>
      <c r="C472" s="209" t="s">
        <v>74</v>
      </c>
      <c r="D472" s="14" t="s">
        <v>75</v>
      </c>
      <c r="E472" s="74" t="s">
        <v>132</v>
      </c>
      <c r="F472" s="14" t="s">
        <v>77</v>
      </c>
      <c r="G472" s="75" t="s">
        <v>78</v>
      </c>
      <c r="H472" s="210">
        <v>268752</v>
      </c>
      <c r="I472" s="210">
        <v>277440</v>
      </c>
      <c r="J472" s="183">
        <v>2024</v>
      </c>
      <c r="K472" s="15" t="s">
        <v>193</v>
      </c>
      <c r="L472" s="2">
        <f>Mensualización!BO59</f>
        <v>4.9000000000000004</v>
      </c>
      <c r="M472" s="216">
        <f t="shared" si="37"/>
        <v>1316884.8</v>
      </c>
      <c r="N472" s="2">
        <f t="shared" si="38"/>
        <v>4.9000000000000004</v>
      </c>
      <c r="O472" s="15">
        <f t="shared" si="35"/>
        <v>1316884.8</v>
      </c>
      <c r="P472" s="212">
        <f t="shared" si="36"/>
        <v>0</v>
      </c>
      <c r="Q472" s="15">
        <f t="shared" si="36"/>
        <v>0</v>
      </c>
      <c r="R472" s="224"/>
      <c r="S472" s="224"/>
      <c r="T472" s="224"/>
      <c r="U472" s="224"/>
      <c r="V472" s="224"/>
      <c r="W472" s="224"/>
      <c r="X472" s="213">
        <v>4.9000000000000004</v>
      </c>
      <c r="Y472" s="213"/>
      <c r="Z472" s="214">
        <f t="shared" si="34"/>
        <v>4.9000000000000004</v>
      </c>
      <c r="AA472" s="224"/>
    </row>
    <row r="473" spans="2:27" ht="38.25" x14ac:dyDescent="0.25">
      <c r="B473" s="208">
        <v>48</v>
      </c>
      <c r="C473" s="209" t="s">
        <v>74</v>
      </c>
      <c r="D473" s="14" t="s">
        <v>75</v>
      </c>
      <c r="E473" s="74" t="s">
        <v>133</v>
      </c>
      <c r="F473" s="14" t="s">
        <v>77</v>
      </c>
      <c r="G473" s="75" t="s">
        <v>78</v>
      </c>
      <c r="H473" s="210">
        <v>14423576</v>
      </c>
      <c r="I473" s="210">
        <v>14889464</v>
      </c>
      <c r="J473" s="183">
        <v>2024</v>
      </c>
      <c r="K473" s="15" t="s">
        <v>193</v>
      </c>
      <c r="L473" s="2">
        <f>Mensualización!BO60</f>
        <v>0.7</v>
      </c>
      <c r="M473" s="216">
        <f t="shared" si="37"/>
        <v>10096503.199999999</v>
      </c>
      <c r="N473" s="2">
        <f t="shared" si="38"/>
        <v>0.7</v>
      </c>
      <c r="O473" s="15">
        <f t="shared" si="35"/>
        <v>10096503.199999999</v>
      </c>
      <c r="P473" s="212">
        <f t="shared" si="36"/>
        <v>0</v>
      </c>
      <c r="Q473" s="15">
        <f t="shared" si="36"/>
        <v>0</v>
      </c>
      <c r="R473" s="224"/>
      <c r="S473" s="224"/>
      <c r="T473" s="224"/>
      <c r="U473" s="224"/>
      <c r="V473" s="224"/>
      <c r="W473" s="224"/>
      <c r="X473" s="213">
        <v>0.7</v>
      </c>
      <c r="Y473" s="213"/>
      <c r="Z473" s="214">
        <f t="shared" si="34"/>
        <v>0.7</v>
      </c>
      <c r="AA473" s="224"/>
    </row>
    <row r="474" spans="2:27" ht="38.25" x14ac:dyDescent="0.25">
      <c r="B474" s="208">
        <v>49</v>
      </c>
      <c r="C474" s="209" t="s">
        <v>74</v>
      </c>
      <c r="D474" s="14" t="s">
        <v>75</v>
      </c>
      <c r="E474" s="74" t="s">
        <v>134</v>
      </c>
      <c r="F474" s="14" t="s">
        <v>77</v>
      </c>
      <c r="G474" s="75" t="s">
        <v>78</v>
      </c>
      <c r="H474" s="210">
        <v>48215912</v>
      </c>
      <c r="I474" s="210">
        <v>49772920</v>
      </c>
      <c r="J474" s="183">
        <v>2024</v>
      </c>
      <c r="K474" s="15" t="s">
        <v>193</v>
      </c>
      <c r="L474" s="2">
        <f>Mensualización!BO61</f>
        <v>1.2302345866658058</v>
      </c>
      <c r="M474" s="216">
        <f t="shared" si="37"/>
        <v>59316882.570034862</v>
      </c>
      <c r="N474" s="2">
        <f t="shared" si="38"/>
        <v>1.0249999999999999</v>
      </c>
      <c r="O474" s="15">
        <f t="shared" si="35"/>
        <v>49421309.799999997</v>
      </c>
      <c r="P474" s="212">
        <f t="shared" si="36"/>
        <v>0.20523458666580585</v>
      </c>
      <c r="Q474" s="15">
        <f t="shared" si="36"/>
        <v>9895572.7700348645</v>
      </c>
      <c r="R474" s="224"/>
      <c r="S474" s="224"/>
      <c r="T474" s="224"/>
      <c r="U474" s="224"/>
      <c r="V474" s="224"/>
      <c r="W474" s="224"/>
      <c r="X474" s="213">
        <v>1.0249999999999999</v>
      </c>
      <c r="Y474" s="213"/>
      <c r="Z474" s="214">
        <f t="shared" si="34"/>
        <v>1.0249999999999999</v>
      </c>
      <c r="AA474" s="224"/>
    </row>
    <row r="475" spans="2:27" ht="38.25" x14ac:dyDescent="0.25">
      <c r="B475" s="208">
        <v>50</v>
      </c>
      <c r="C475" s="209" t="s">
        <v>74</v>
      </c>
      <c r="D475" s="14" t="s">
        <v>75</v>
      </c>
      <c r="E475" s="74" t="s">
        <v>135</v>
      </c>
      <c r="F475" s="14" t="s">
        <v>77</v>
      </c>
      <c r="G475" s="75" t="s">
        <v>78</v>
      </c>
      <c r="H475" s="210">
        <v>7005616</v>
      </c>
      <c r="I475" s="210">
        <v>7231936</v>
      </c>
      <c r="J475" s="183">
        <v>2024</v>
      </c>
      <c r="K475" s="15" t="s">
        <v>193</v>
      </c>
      <c r="L475" s="2">
        <f>Mensualización!BO62</f>
        <v>3.6</v>
      </c>
      <c r="M475" s="216">
        <f t="shared" si="37"/>
        <v>25220217.600000001</v>
      </c>
      <c r="N475" s="2">
        <f t="shared" si="38"/>
        <v>3.6</v>
      </c>
      <c r="O475" s="15">
        <f t="shared" si="35"/>
        <v>25220217.600000001</v>
      </c>
      <c r="P475" s="212">
        <f t="shared" si="36"/>
        <v>0</v>
      </c>
      <c r="Q475" s="15">
        <f t="shared" si="36"/>
        <v>0</v>
      </c>
      <c r="R475" s="224"/>
      <c r="S475" s="224"/>
      <c r="T475" s="224"/>
      <c r="U475" s="224"/>
      <c r="V475" s="224"/>
      <c r="W475" s="224"/>
      <c r="X475" s="213">
        <v>3.6</v>
      </c>
      <c r="Y475" s="213"/>
      <c r="Z475" s="214">
        <f t="shared" si="34"/>
        <v>3.6</v>
      </c>
      <c r="AA475" s="224"/>
    </row>
    <row r="476" spans="2:27" ht="38.25" x14ac:dyDescent="0.25">
      <c r="B476" s="208">
        <v>51</v>
      </c>
      <c r="C476" s="209" t="s">
        <v>74</v>
      </c>
      <c r="D476" s="14" t="s">
        <v>75</v>
      </c>
      <c r="E476" s="74" t="s">
        <v>136</v>
      </c>
      <c r="F476" s="14" t="s">
        <v>77</v>
      </c>
      <c r="G476" s="75" t="s">
        <v>78</v>
      </c>
      <c r="H476" s="210">
        <v>3296912</v>
      </c>
      <c r="I476" s="210">
        <v>3403448</v>
      </c>
      <c r="J476" s="183">
        <v>2024</v>
      </c>
      <c r="K476" s="15" t="s">
        <v>193</v>
      </c>
      <c r="L476" s="2">
        <f>Mensualización!BO63</f>
        <v>2.8</v>
      </c>
      <c r="M476" s="216">
        <f t="shared" si="37"/>
        <v>9231353.5999999996</v>
      </c>
      <c r="N476" s="2">
        <f t="shared" si="38"/>
        <v>2.8</v>
      </c>
      <c r="O476" s="15">
        <f t="shared" si="35"/>
        <v>9231353.5999999996</v>
      </c>
      <c r="P476" s="212">
        <f t="shared" si="36"/>
        <v>0</v>
      </c>
      <c r="Q476" s="15">
        <f t="shared" si="36"/>
        <v>0</v>
      </c>
      <c r="R476" s="224"/>
      <c r="S476" s="224"/>
      <c r="T476" s="224"/>
      <c r="U476" s="224"/>
      <c r="V476" s="224"/>
      <c r="W476" s="224"/>
      <c r="X476" s="213">
        <v>2.8</v>
      </c>
      <c r="Y476" s="213"/>
      <c r="Z476" s="214">
        <f t="shared" si="34"/>
        <v>2.8</v>
      </c>
      <c r="AA476" s="224"/>
    </row>
    <row r="477" spans="2:27" ht="38.25" x14ac:dyDescent="0.25">
      <c r="B477" s="208">
        <v>52</v>
      </c>
      <c r="C477" s="209" t="s">
        <v>74</v>
      </c>
      <c r="D477" s="14" t="s">
        <v>75</v>
      </c>
      <c r="E477" s="74" t="s">
        <v>137</v>
      </c>
      <c r="F477" s="14" t="s">
        <v>77</v>
      </c>
      <c r="G477" s="75" t="s">
        <v>78</v>
      </c>
      <c r="H477" s="210">
        <v>2472592</v>
      </c>
      <c r="I477" s="210">
        <v>2552448</v>
      </c>
      <c r="J477" s="183">
        <v>2024</v>
      </c>
      <c r="K477" s="15" t="s">
        <v>193</v>
      </c>
      <c r="L477" s="2">
        <f>Mensualización!BO64</f>
        <v>3.9</v>
      </c>
      <c r="M477" s="216">
        <f t="shared" si="37"/>
        <v>9643108.7999999989</v>
      </c>
      <c r="N477" s="2">
        <f t="shared" si="38"/>
        <v>3.9</v>
      </c>
      <c r="O477" s="15">
        <f t="shared" si="35"/>
        <v>9643108.7999999989</v>
      </c>
      <c r="P477" s="212">
        <f t="shared" si="36"/>
        <v>0</v>
      </c>
      <c r="Q477" s="15">
        <f t="shared" si="36"/>
        <v>0</v>
      </c>
      <c r="R477" s="224"/>
      <c r="S477" s="224"/>
      <c r="T477" s="224"/>
      <c r="U477" s="224"/>
      <c r="V477" s="224"/>
      <c r="W477" s="224"/>
      <c r="X477" s="213">
        <v>3.9</v>
      </c>
      <c r="Y477" s="213"/>
      <c r="Z477" s="214">
        <f t="shared" si="34"/>
        <v>3.9</v>
      </c>
      <c r="AA477" s="224"/>
    </row>
    <row r="478" spans="2:27" ht="38.25" hidden="1" x14ac:dyDescent="0.25">
      <c r="B478" s="208">
        <v>53</v>
      </c>
      <c r="C478" s="209" t="s">
        <v>74</v>
      </c>
      <c r="D478" s="14" t="s">
        <v>75</v>
      </c>
      <c r="E478" s="74" t="s">
        <v>138</v>
      </c>
      <c r="F478" s="14" t="s">
        <v>77</v>
      </c>
      <c r="G478" s="75" t="s">
        <v>119</v>
      </c>
      <c r="H478" s="210">
        <v>5357344</v>
      </c>
      <c r="I478" s="210">
        <v>5530304</v>
      </c>
      <c r="J478" s="183">
        <v>2024</v>
      </c>
      <c r="K478" s="15" t="s">
        <v>193</v>
      </c>
      <c r="L478" s="2">
        <f>Mensualización!BO65</f>
        <v>0</v>
      </c>
      <c r="M478" s="216">
        <f t="shared" si="37"/>
        <v>0</v>
      </c>
      <c r="N478" s="2">
        <f t="shared" si="38"/>
        <v>0</v>
      </c>
      <c r="O478" s="15">
        <f t="shared" si="35"/>
        <v>0</v>
      </c>
      <c r="P478" s="212">
        <f t="shared" si="36"/>
        <v>0</v>
      </c>
      <c r="Q478" s="15">
        <f t="shared" si="36"/>
        <v>0</v>
      </c>
      <c r="R478" s="224"/>
      <c r="S478" s="224"/>
      <c r="T478" s="224"/>
      <c r="U478" s="224"/>
      <c r="V478" s="224"/>
      <c r="W478" s="224"/>
      <c r="X478" s="213">
        <f t="shared" si="33"/>
        <v>0</v>
      </c>
      <c r="Y478" s="213"/>
      <c r="Z478" s="214">
        <f t="shared" si="34"/>
        <v>0</v>
      </c>
      <c r="AA478" s="224"/>
    </row>
    <row r="479" spans="2:27" ht="38.25" hidden="1" x14ac:dyDescent="0.25">
      <c r="B479" s="208">
        <v>54</v>
      </c>
      <c r="C479" s="209" t="s">
        <v>74</v>
      </c>
      <c r="D479" s="14" t="s">
        <v>75</v>
      </c>
      <c r="E479" s="74" t="s">
        <v>139</v>
      </c>
      <c r="F479" s="14" t="s">
        <v>80</v>
      </c>
      <c r="G479" s="75" t="s">
        <v>78</v>
      </c>
      <c r="H479" s="210">
        <v>67192</v>
      </c>
      <c r="I479" s="210">
        <v>69364</v>
      </c>
      <c r="J479" s="183">
        <v>2024</v>
      </c>
      <c r="K479" s="15" t="s">
        <v>193</v>
      </c>
      <c r="L479" s="2">
        <f>Mensualización!BO66</f>
        <v>0</v>
      </c>
      <c r="M479" s="216">
        <f t="shared" si="37"/>
        <v>0</v>
      </c>
      <c r="N479" s="2">
        <f t="shared" si="38"/>
        <v>0</v>
      </c>
      <c r="O479" s="15">
        <f t="shared" si="35"/>
        <v>0</v>
      </c>
      <c r="P479" s="212">
        <f t="shared" si="36"/>
        <v>0</v>
      </c>
      <c r="Q479" s="15">
        <f t="shared" si="36"/>
        <v>0</v>
      </c>
      <c r="R479" s="224"/>
      <c r="S479" s="224"/>
      <c r="T479" s="224"/>
      <c r="U479" s="224"/>
      <c r="V479" s="224"/>
      <c r="W479" s="224"/>
      <c r="X479" s="213">
        <f t="shared" si="33"/>
        <v>0</v>
      </c>
      <c r="Y479" s="213"/>
      <c r="Z479" s="214">
        <f t="shared" si="34"/>
        <v>0</v>
      </c>
      <c r="AA479" s="224"/>
    </row>
    <row r="480" spans="2:27" ht="38.25" hidden="1" x14ac:dyDescent="0.25">
      <c r="B480" s="208">
        <v>55</v>
      </c>
      <c r="C480" s="209" t="s">
        <v>74</v>
      </c>
      <c r="D480" s="14" t="s">
        <v>75</v>
      </c>
      <c r="E480" s="74" t="s">
        <v>140</v>
      </c>
      <c r="F480" s="14" t="s">
        <v>83</v>
      </c>
      <c r="G480" s="75" t="s">
        <v>78</v>
      </c>
      <c r="H480" s="210">
        <v>109185</v>
      </c>
      <c r="I480" s="210">
        <v>112710</v>
      </c>
      <c r="J480" s="183">
        <v>2024</v>
      </c>
      <c r="K480" s="15" t="s">
        <v>193</v>
      </c>
      <c r="L480" s="2">
        <f>Mensualización!BO67</f>
        <v>0</v>
      </c>
      <c r="M480" s="216">
        <f t="shared" si="37"/>
        <v>0</v>
      </c>
      <c r="N480" s="2">
        <f t="shared" si="38"/>
        <v>0</v>
      </c>
      <c r="O480" s="15">
        <f t="shared" si="35"/>
        <v>0</v>
      </c>
      <c r="P480" s="212">
        <f t="shared" si="36"/>
        <v>0</v>
      </c>
      <c r="Q480" s="15">
        <f t="shared" si="36"/>
        <v>0</v>
      </c>
      <c r="R480" s="224"/>
      <c r="S480" s="224"/>
      <c r="T480" s="224"/>
      <c r="U480" s="224"/>
      <c r="V480" s="224"/>
      <c r="W480" s="224"/>
      <c r="X480" s="213">
        <f t="shared" si="33"/>
        <v>0</v>
      </c>
      <c r="Y480" s="213"/>
      <c r="Z480" s="214">
        <f t="shared" si="34"/>
        <v>0</v>
      </c>
      <c r="AA480" s="224"/>
    </row>
    <row r="481" spans="2:27" ht="38.25" hidden="1" x14ac:dyDescent="0.25">
      <c r="B481" s="208">
        <v>56</v>
      </c>
      <c r="C481" s="209" t="s">
        <v>74</v>
      </c>
      <c r="D481" s="14" t="s">
        <v>75</v>
      </c>
      <c r="E481" s="74" t="s">
        <v>141</v>
      </c>
      <c r="F481" s="14" t="s">
        <v>83</v>
      </c>
      <c r="G481" s="75" t="s">
        <v>142</v>
      </c>
      <c r="H481" s="210">
        <v>109185</v>
      </c>
      <c r="I481" s="210">
        <v>112710</v>
      </c>
      <c r="J481" s="183">
        <v>2024</v>
      </c>
      <c r="K481" s="15" t="s">
        <v>193</v>
      </c>
      <c r="L481" s="2">
        <f>Mensualización!BO68</f>
        <v>0</v>
      </c>
      <c r="M481" s="216">
        <f t="shared" si="37"/>
        <v>0</v>
      </c>
      <c r="N481" s="2">
        <f t="shared" si="38"/>
        <v>0</v>
      </c>
      <c r="O481" s="15">
        <f t="shared" si="35"/>
        <v>0</v>
      </c>
      <c r="P481" s="212">
        <f t="shared" si="36"/>
        <v>0</v>
      </c>
      <c r="Q481" s="15">
        <f t="shared" si="36"/>
        <v>0</v>
      </c>
      <c r="R481" s="224"/>
      <c r="S481" s="224"/>
      <c r="T481" s="224"/>
      <c r="U481" s="224"/>
      <c r="V481" s="224"/>
      <c r="W481" s="224"/>
      <c r="X481" s="213">
        <f t="shared" si="33"/>
        <v>0</v>
      </c>
      <c r="Y481" s="213"/>
      <c r="Z481" s="214">
        <f t="shared" si="34"/>
        <v>0</v>
      </c>
      <c r="AA481" s="224"/>
    </row>
    <row r="482" spans="2:27" ht="38.25" hidden="1" x14ac:dyDescent="0.25">
      <c r="B482" s="208">
        <v>57</v>
      </c>
      <c r="C482" s="209" t="s">
        <v>74</v>
      </c>
      <c r="D482" s="14" t="s">
        <v>75</v>
      </c>
      <c r="E482" s="74" t="s">
        <v>143</v>
      </c>
      <c r="F482" s="14" t="s">
        <v>83</v>
      </c>
      <c r="G482" s="75" t="s">
        <v>142</v>
      </c>
      <c r="H482" s="210">
        <v>109185</v>
      </c>
      <c r="I482" s="210">
        <v>112710</v>
      </c>
      <c r="J482" s="183">
        <v>2024</v>
      </c>
      <c r="K482" s="15" t="s">
        <v>193</v>
      </c>
      <c r="L482" s="2">
        <f>Mensualización!BO69</f>
        <v>0</v>
      </c>
      <c r="M482" s="216">
        <f t="shared" si="37"/>
        <v>0</v>
      </c>
      <c r="N482" s="2">
        <f t="shared" si="38"/>
        <v>0</v>
      </c>
      <c r="O482" s="15">
        <f t="shared" si="35"/>
        <v>0</v>
      </c>
      <c r="P482" s="212">
        <f t="shared" si="36"/>
        <v>0</v>
      </c>
      <c r="Q482" s="15">
        <f t="shared" si="36"/>
        <v>0</v>
      </c>
      <c r="R482" s="224"/>
      <c r="S482" s="224"/>
      <c r="T482" s="224"/>
      <c r="U482" s="224"/>
      <c r="V482" s="224"/>
      <c r="W482" s="224"/>
      <c r="X482" s="213">
        <f t="shared" si="33"/>
        <v>0</v>
      </c>
      <c r="Y482" s="213"/>
      <c r="Z482" s="214">
        <f t="shared" si="34"/>
        <v>0</v>
      </c>
      <c r="AA482" s="224"/>
    </row>
    <row r="483" spans="2:27" ht="38.25" hidden="1" x14ac:dyDescent="0.25">
      <c r="B483" s="208">
        <v>58</v>
      </c>
      <c r="C483" s="209" t="s">
        <v>74</v>
      </c>
      <c r="D483" s="14" t="s">
        <v>75</v>
      </c>
      <c r="E483" s="74" t="s">
        <v>144</v>
      </c>
      <c r="F483" s="14" t="s">
        <v>83</v>
      </c>
      <c r="G483" s="75" t="s">
        <v>142</v>
      </c>
      <c r="H483" s="210">
        <v>109185</v>
      </c>
      <c r="I483" s="210">
        <v>112710</v>
      </c>
      <c r="J483" s="183">
        <v>2024</v>
      </c>
      <c r="K483" s="15" t="s">
        <v>193</v>
      </c>
      <c r="L483" s="2">
        <f>Mensualización!BO70</f>
        <v>0</v>
      </c>
      <c r="M483" s="216">
        <f t="shared" si="37"/>
        <v>0</v>
      </c>
      <c r="N483" s="2">
        <f t="shared" si="38"/>
        <v>0</v>
      </c>
      <c r="O483" s="15">
        <f t="shared" si="35"/>
        <v>0</v>
      </c>
      <c r="P483" s="212">
        <f t="shared" si="36"/>
        <v>0</v>
      </c>
      <c r="Q483" s="15">
        <f t="shared" si="36"/>
        <v>0</v>
      </c>
      <c r="R483" s="224"/>
      <c r="S483" s="224"/>
      <c r="T483" s="224"/>
      <c r="U483" s="224"/>
      <c r="V483" s="224"/>
      <c r="W483" s="224"/>
      <c r="X483" s="213">
        <f t="shared" si="33"/>
        <v>0</v>
      </c>
      <c r="Y483" s="213"/>
      <c r="Z483" s="214">
        <f t="shared" si="34"/>
        <v>0</v>
      </c>
      <c r="AA483" s="224"/>
    </row>
    <row r="484" spans="2:27" ht="38.25" hidden="1" x14ac:dyDescent="0.25">
      <c r="B484" s="208">
        <v>59</v>
      </c>
      <c r="C484" s="209" t="s">
        <v>74</v>
      </c>
      <c r="D484" s="14" t="s">
        <v>75</v>
      </c>
      <c r="E484" s="74" t="s">
        <v>145</v>
      </c>
      <c r="F484" s="14" t="s">
        <v>83</v>
      </c>
      <c r="G484" s="75" t="s">
        <v>142</v>
      </c>
      <c r="H484" s="210">
        <v>109185</v>
      </c>
      <c r="I484" s="210">
        <v>112710</v>
      </c>
      <c r="J484" s="183">
        <v>2024</v>
      </c>
      <c r="K484" s="15" t="s">
        <v>193</v>
      </c>
      <c r="L484" s="2">
        <f>Mensualización!BO71</f>
        <v>0</v>
      </c>
      <c r="M484" s="216">
        <f t="shared" si="37"/>
        <v>0</v>
      </c>
      <c r="N484" s="2">
        <f t="shared" si="38"/>
        <v>0</v>
      </c>
      <c r="O484" s="15">
        <f t="shared" si="35"/>
        <v>0</v>
      </c>
      <c r="P484" s="212">
        <f t="shared" si="36"/>
        <v>0</v>
      </c>
      <c r="Q484" s="15">
        <f t="shared" si="36"/>
        <v>0</v>
      </c>
      <c r="R484" s="224"/>
      <c r="S484" s="224"/>
      <c r="T484" s="224"/>
      <c r="U484" s="224"/>
      <c r="V484" s="224"/>
      <c r="W484" s="224"/>
      <c r="X484" s="213">
        <f t="shared" si="33"/>
        <v>0</v>
      </c>
      <c r="Y484" s="213"/>
      <c r="Z484" s="214">
        <f t="shared" si="34"/>
        <v>0</v>
      </c>
      <c r="AA484" s="224"/>
    </row>
    <row r="485" spans="2:27" ht="38.25" hidden="1" x14ac:dyDescent="0.25">
      <c r="B485" s="208">
        <v>60</v>
      </c>
      <c r="C485" s="209" t="s">
        <v>74</v>
      </c>
      <c r="D485" s="14" t="s">
        <v>75</v>
      </c>
      <c r="E485" s="74" t="s">
        <v>146</v>
      </c>
      <c r="F485" s="14" t="s">
        <v>83</v>
      </c>
      <c r="G485" s="75" t="s">
        <v>142</v>
      </c>
      <c r="H485" s="210">
        <v>109185</v>
      </c>
      <c r="I485" s="210">
        <v>112710</v>
      </c>
      <c r="J485" s="183">
        <v>2024</v>
      </c>
      <c r="K485" s="15" t="s">
        <v>193</v>
      </c>
      <c r="L485" s="2">
        <f>Mensualización!BO72</f>
        <v>0</v>
      </c>
      <c r="M485" s="216">
        <f t="shared" si="37"/>
        <v>0</v>
      </c>
      <c r="N485" s="2">
        <f t="shared" si="38"/>
        <v>0</v>
      </c>
      <c r="O485" s="15">
        <f t="shared" si="35"/>
        <v>0</v>
      </c>
      <c r="P485" s="212">
        <f t="shared" si="36"/>
        <v>0</v>
      </c>
      <c r="Q485" s="15">
        <f t="shared" si="36"/>
        <v>0</v>
      </c>
      <c r="R485" s="224"/>
      <c r="S485" s="224"/>
      <c r="T485" s="224"/>
      <c r="U485" s="224"/>
      <c r="V485" s="224"/>
      <c r="W485" s="224"/>
      <c r="X485" s="213">
        <f t="shared" si="33"/>
        <v>0</v>
      </c>
      <c r="Y485" s="213"/>
      <c r="Z485" s="214">
        <f t="shared" si="34"/>
        <v>0</v>
      </c>
      <c r="AA485" s="224"/>
    </row>
    <row r="486" spans="2:27" ht="38.25" hidden="1" x14ac:dyDescent="0.25">
      <c r="B486" s="208">
        <v>61</v>
      </c>
      <c r="C486" s="209" t="s">
        <v>74</v>
      </c>
      <c r="D486" s="14" t="s">
        <v>75</v>
      </c>
      <c r="E486" s="74" t="s">
        <v>147</v>
      </c>
      <c r="F486" s="14" t="s">
        <v>92</v>
      </c>
      <c r="G486" s="75" t="s">
        <v>142</v>
      </c>
      <c r="H486" s="210">
        <v>179176</v>
      </c>
      <c r="I486" s="210">
        <v>184968</v>
      </c>
      <c r="J486" s="183">
        <v>2024</v>
      </c>
      <c r="K486" s="15" t="s">
        <v>193</v>
      </c>
      <c r="L486" s="2">
        <f>Mensualización!BO73</f>
        <v>0</v>
      </c>
      <c r="M486" s="216">
        <f t="shared" si="37"/>
        <v>0</v>
      </c>
      <c r="N486" s="2">
        <f t="shared" si="38"/>
        <v>0</v>
      </c>
      <c r="O486" s="15">
        <f t="shared" si="35"/>
        <v>0</v>
      </c>
      <c r="P486" s="212">
        <f t="shared" si="36"/>
        <v>0</v>
      </c>
      <c r="Q486" s="15">
        <f t="shared" si="36"/>
        <v>0</v>
      </c>
      <c r="R486" s="224"/>
      <c r="S486" s="224"/>
      <c r="T486" s="224"/>
      <c r="U486" s="224"/>
      <c r="V486" s="224"/>
      <c r="W486" s="224"/>
      <c r="X486" s="213">
        <f t="shared" ref="X486:X549" si="39">SUM(R486:W486)</f>
        <v>0</v>
      </c>
      <c r="Y486" s="213"/>
      <c r="Z486" s="214">
        <f t="shared" ref="Z486:Z549" si="40">SUM(X486:Y486)</f>
        <v>0</v>
      </c>
      <c r="AA486" s="224"/>
    </row>
    <row r="487" spans="2:27" ht="38.25" hidden="1" x14ac:dyDescent="0.25">
      <c r="B487" s="208">
        <v>62</v>
      </c>
      <c r="C487" s="209" t="s">
        <v>74</v>
      </c>
      <c r="D487" s="14" t="s">
        <v>75</v>
      </c>
      <c r="E487" s="74" t="s">
        <v>148</v>
      </c>
      <c r="F487" s="14" t="s">
        <v>92</v>
      </c>
      <c r="G487" s="75" t="s">
        <v>142</v>
      </c>
      <c r="H487" s="210">
        <v>159735</v>
      </c>
      <c r="I487" s="210">
        <v>164895</v>
      </c>
      <c r="J487" s="183">
        <v>2024</v>
      </c>
      <c r="K487" s="15" t="s">
        <v>193</v>
      </c>
      <c r="L487" s="2">
        <f>Mensualización!BO74</f>
        <v>0</v>
      </c>
      <c r="M487" s="216">
        <f t="shared" si="37"/>
        <v>0</v>
      </c>
      <c r="N487" s="2">
        <f t="shared" si="38"/>
        <v>0</v>
      </c>
      <c r="O487" s="15">
        <f t="shared" si="35"/>
        <v>0</v>
      </c>
      <c r="P487" s="212">
        <f t="shared" si="36"/>
        <v>0</v>
      </c>
      <c r="Q487" s="15">
        <f t="shared" si="36"/>
        <v>0</v>
      </c>
      <c r="R487" s="224"/>
      <c r="S487" s="224"/>
      <c r="T487" s="224"/>
      <c r="U487" s="224"/>
      <c r="V487" s="224"/>
      <c r="W487" s="224"/>
      <c r="X487" s="213">
        <f t="shared" si="39"/>
        <v>0</v>
      </c>
      <c r="Y487" s="213"/>
      <c r="Z487" s="214">
        <f t="shared" si="40"/>
        <v>0</v>
      </c>
      <c r="AA487" s="224"/>
    </row>
    <row r="488" spans="2:27" ht="38.25" hidden="1" x14ac:dyDescent="0.25">
      <c r="B488" s="208">
        <v>63</v>
      </c>
      <c r="C488" s="209" t="s">
        <v>74</v>
      </c>
      <c r="D488" s="14" t="s">
        <v>75</v>
      </c>
      <c r="E488" s="74" t="s">
        <v>149</v>
      </c>
      <c r="F488" s="14" t="s">
        <v>92</v>
      </c>
      <c r="G488" s="75" t="s">
        <v>142</v>
      </c>
      <c r="H488" s="210">
        <v>90988</v>
      </c>
      <c r="I488" s="210">
        <v>93925</v>
      </c>
      <c r="J488" s="183">
        <v>2024</v>
      </c>
      <c r="K488" s="15" t="s">
        <v>193</v>
      </c>
      <c r="L488" s="2">
        <f>Mensualización!BO75</f>
        <v>0</v>
      </c>
      <c r="M488" s="216">
        <f t="shared" si="37"/>
        <v>0</v>
      </c>
      <c r="N488" s="2">
        <f t="shared" si="38"/>
        <v>0</v>
      </c>
      <c r="O488" s="15">
        <f t="shared" si="35"/>
        <v>0</v>
      </c>
      <c r="P488" s="212">
        <f t="shared" si="36"/>
        <v>0</v>
      </c>
      <c r="Q488" s="15">
        <f t="shared" si="36"/>
        <v>0</v>
      </c>
      <c r="R488" s="224"/>
      <c r="S488" s="224"/>
      <c r="T488" s="224"/>
      <c r="U488" s="224"/>
      <c r="V488" s="224"/>
      <c r="W488" s="224"/>
      <c r="X488" s="213">
        <f t="shared" si="39"/>
        <v>0</v>
      </c>
      <c r="Y488" s="213"/>
      <c r="Z488" s="214">
        <f t="shared" si="40"/>
        <v>0</v>
      </c>
      <c r="AA488" s="224"/>
    </row>
    <row r="489" spans="2:27" ht="38.25" hidden="1" x14ac:dyDescent="0.25">
      <c r="B489" s="208">
        <v>64</v>
      </c>
      <c r="C489" s="209" t="s">
        <v>74</v>
      </c>
      <c r="D489" s="14" t="s">
        <v>75</v>
      </c>
      <c r="E489" s="74" t="s">
        <v>150</v>
      </c>
      <c r="F489" s="14" t="s">
        <v>92</v>
      </c>
      <c r="G489" s="75" t="s">
        <v>142</v>
      </c>
      <c r="H489" s="210">
        <v>109185</v>
      </c>
      <c r="I489" s="210">
        <v>112710</v>
      </c>
      <c r="J489" s="183">
        <v>2024</v>
      </c>
      <c r="K489" s="15" t="s">
        <v>193</v>
      </c>
      <c r="L489" s="2">
        <f>Mensualización!BO76</f>
        <v>0</v>
      </c>
      <c r="M489" s="216">
        <f t="shared" si="37"/>
        <v>0</v>
      </c>
      <c r="N489" s="2">
        <f t="shared" si="38"/>
        <v>0</v>
      </c>
      <c r="O489" s="15">
        <f t="shared" si="35"/>
        <v>0</v>
      </c>
      <c r="P489" s="212">
        <f t="shared" si="36"/>
        <v>0</v>
      </c>
      <c r="Q489" s="15">
        <f t="shared" si="36"/>
        <v>0</v>
      </c>
      <c r="R489" s="224"/>
      <c r="S489" s="224"/>
      <c r="T489" s="224"/>
      <c r="U489" s="224"/>
      <c r="V489" s="224"/>
      <c r="W489" s="224"/>
      <c r="X489" s="213">
        <f t="shared" si="39"/>
        <v>0</v>
      </c>
      <c r="Y489" s="213"/>
      <c r="Z489" s="214">
        <f t="shared" si="40"/>
        <v>0</v>
      </c>
      <c r="AA489" s="224"/>
    </row>
    <row r="490" spans="2:27" ht="38.25" hidden="1" x14ac:dyDescent="0.25">
      <c r="B490" s="208">
        <v>65</v>
      </c>
      <c r="C490" s="209" t="s">
        <v>74</v>
      </c>
      <c r="D490" s="14" t="s">
        <v>75</v>
      </c>
      <c r="E490" s="74" t="s">
        <v>151</v>
      </c>
      <c r="F490" s="14" t="s">
        <v>92</v>
      </c>
      <c r="G490" s="75" t="s">
        <v>142</v>
      </c>
      <c r="H490" s="210">
        <v>90988</v>
      </c>
      <c r="I490" s="210">
        <v>93925</v>
      </c>
      <c r="J490" s="183">
        <v>2024</v>
      </c>
      <c r="K490" s="15" t="s">
        <v>193</v>
      </c>
      <c r="L490" s="2">
        <f>Mensualización!BO77</f>
        <v>0</v>
      </c>
      <c r="M490" s="216">
        <f t="shared" si="37"/>
        <v>0</v>
      </c>
      <c r="N490" s="2">
        <f t="shared" si="38"/>
        <v>0</v>
      </c>
      <c r="O490" s="15">
        <f t="shared" ref="O490:O553" si="41">IFERROR(+N490*H490,"")</f>
        <v>0</v>
      </c>
      <c r="P490" s="212">
        <f t="shared" ref="P490:Q553" si="42">+IFERROR(L490-N490,"")</f>
        <v>0</v>
      </c>
      <c r="Q490" s="15">
        <f t="shared" si="42"/>
        <v>0</v>
      </c>
      <c r="R490" s="224"/>
      <c r="S490" s="224"/>
      <c r="T490" s="224"/>
      <c r="U490" s="224"/>
      <c r="V490" s="224"/>
      <c r="W490" s="224"/>
      <c r="X490" s="213">
        <f t="shared" si="39"/>
        <v>0</v>
      </c>
      <c r="Y490" s="213"/>
      <c r="Z490" s="214">
        <f t="shared" si="40"/>
        <v>0</v>
      </c>
      <c r="AA490" s="224"/>
    </row>
    <row r="491" spans="2:27" ht="38.25" hidden="1" x14ac:dyDescent="0.25">
      <c r="B491" s="208">
        <v>66</v>
      </c>
      <c r="C491" s="209" t="s">
        <v>74</v>
      </c>
      <c r="D491" s="14" t="s">
        <v>75</v>
      </c>
      <c r="E491" s="74" t="s">
        <v>152</v>
      </c>
      <c r="F491" s="14" t="s">
        <v>77</v>
      </c>
      <c r="G491" s="75" t="s">
        <v>142</v>
      </c>
      <c r="H491" s="210">
        <v>537528</v>
      </c>
      <c r="I491" s="210">
        <v>554904</v>
      </c>
      <c r="J491" s="183">
        <v>2024</v>
      </c>
      <c r="K491" s="15" t="s">
        <v>193</v>
      </c>
      <c r="L491" s="2">
        <f>Mensualización!BO78</f>
        <v>0</v>
      </c>
      <c r="M491" s="216">
        <f t="shared" ref="M491:M494" si="43">+L491*H491</f>
        <v>0</v>
      </c>
      <c r="N491" s="2">
        <f t="shared" si="38"/>
        <v>0</v>
      </c>
      <c r="O491" s="15">
        <f t="shared" si="41"/>
        <v>0</v>
      </c>
      <c r="P491" s="212">
        <f t="shared" si="42"/>
        <v>0</v>
      </c>
      <c r="Q491" s="15">
        <f t="shared" si="42"/>
        <v>0</v>
      </c>
      <c r="R491" s="224"/>
      <c r="S491" s="224"/>
      <c r="T491" s="224"/>
      <c r="U491" s="224"/>
      <c r="V491" s="224"/>
      <c r="W491" s="224"/>
      <c r="X491" s="213">
        <f t="shared" si="39"/>
        <v>0</v>
      </c>
      <c r="Y491" s="213"/>
      <c r="Z491" s="214">
        <f t="shared" si="40"/>
        <v>0</v>
      </c>
      <c r="AA491" s="224"/>
    </row>
    <row r="492" spans="2:27" ht="38.25" hidden="1" x14ac:dyDescent="0.25">
      <c r="B492" s="208">
        <v>67</v>
      </c>
      <c r="C492" s="209" t="s">
        <v>74</v>
      </c>
      <c r="D492" s="14" t="s">
        <v>75</v>
      </c>
      <c r="E492" s="74" t="s">
        <v>153</v>
      </c>
      <c r="F492" s="14" t="s">
        <v>77</v>
      </c>
      <c r="G492" s="75" t="s">
        <v>142</v>
      </c>
      <c r="H492" s="210">
        <v>1533456</v>
      </c>
      <c r="I492" s="210">
        <v>1582992</v>
      </c>
      <c r="J492" s="183">
        <v>2024</v>
      </c>
      <c r="K492" s="15" t="s">
        <v>193</v>
      </c>
      <c r="L492" s="2">
        <f>Mensualización!BO79</f>
        <v>0</v>
      </c>
      <c r="M492" s="216">
        <f t="shared" si="43"/>
        <v>0</v>
      </c>
      <c r="N492" s="2">
        <f t="shared" si="38"/>
        <v>0</v>
      </c>
      <c r="O492" s="15">
        <f t="shared" si="41"/>
        <v>0</v>
      </c>
      <c r="P492" s="212">
        <f t="shared" si="42"/>
        <v>0</v>
      </c>
      <c r="Q492" s="15">
        <f t="shared" si="42"/>
        <v>0</v>
      </c>
      <c r="R492" s="224"/>
      <c r="S492" s="224"/>
      <c r="T492" s="224"/>
      <c r="U492" s="224"/>
      <c r="V492" s="224"/>
      <c r="W492" s="224"/>
      <c r="X492" s="213">
        <f t="shared" si="39"/>
        <v>0</v>
      </c>
      <c r="Y492" s="213"/>
      <c r="Z492" s="214">
        <f t="shared" si="40"/>
        <v>0</v>
      </c>
      <c r="AA492" s="224"/>
    </row>
    <row r="493" spans="2:27" ht="38.25" hidden="1" x14ac:dyDescent="0.25">
      <c r="B493" s="208">
        <v>68</v>
      </c>
      <c r="C493" s="209" t="s">
        <v>74</v>
      </c>
      <c r="D493" s="14" t="s">
        <v>75</v>
      </c>
      <c r="E493" s="74" t="s">
        <v>154</v>
      </c>
      <c r="F493" s="14" t="s">
        <v>77</v>
      </c>
      <c r="G493" s="75" t="s">
        <v>142</v>
      </c>
      <c r="H493" s="210">
        <v>873480</v>
      </c>
      <c r="I493" s="210">
        <v>901680</v>
      </c>
      <c r="J493" s="183">
        <v>2024</v>
      </c>
      <c r="K493" s="15" t="s">
        <v>193</v>
      </c>
      <c r="L493" s="2">
        <f>Mensualización!BO80</f>
        <v>0</v>
      </c>
      <c r="M493" s="216">
        <f t="shared" si="43"/>
        <v>0</v>
      </c>
      <c r="N493" s="2">
        <f t="shared" si="38"/>
        <v>0</v>
      </c>
      <c r="O493" s="15">
        <f t="shared" si="41"/>
        <v>0</v>
      </c>
      <c r="P493" s="212">
        <f t="shared" si="42"/>
        <v>0</v>
      </c>
      <c r="Q493" s="15">
        <f t="shared" si="42"/>
        <v>0</v>
      </c>
      <c r="R493" s="224"/>
      <c r="S493" s="224"/>
      <c r="T493" s="224"/>
      <c r="U493" s="224"/>
      <c r="V493" s="224"/>
      <c r="W493" s="224"/>
      <c r="X493" s="213">
        <f t="shared" si="39"/>
        <v>0</v>
      </c>
      <c r="Y493" s="213"/>
      <c r="Z493" s="214">
        <f t="shared" si="40"/>
        <v>0</v>
      </c>
      <c r="AA493" s="224"/>
    </row>
    <row r="494" spans="2:27" ht="38.25" hidden="1" x14ac:dyDescent="0.25">
      <c r="B494" s="208">
        <v>69</v>
      </c>
      <c r="C494" s="209" t="s">
        <v>74</v>
      </c>
      <c r="D494" s="14" t="s">
        <v>75</v>
      </c>
      <c r="E494" s="74" t="s">
        <v>155</v>
      </c>
      <c r="F494" s="14" t="s">
        <v>77</v>
      </c>
      <c r="G494" s="75" t="s">
        <v>78</v>
      </c>
      <c r="H494" s="210">
        <v>7726896</v>
      </c>
      <c r="I494" s="210">
        <v>7976400</v>
      </c>
      <c r="J494" s="183">
        <v>2024</v>
      </c>
      <c r="K494" s="15" t="s">
        <v>193</v>
      </c>
      <c r="L494" s="2">
        <f>Mensualización!BO81</f>
        <v>0</v>
      </c>
      <c r="M494" s="216">
        <f t="shared" si="43"/>
        <v>0</v>
      </c>
      <c r="N494" s="2">
        <f t="shared" si="38"/>
        <v>0</v>
      </c>
      <c r="O494" s="15">
        <f t="shared" si="41"/>
        <v>0</v>
      </c>
      <c r="P494" s="212">
        <f t="shared" si="42"/>
        <v>0</v>
      </c>
      <c r="Q494" s="15">
        <f>+IFERROR(M494-O494,"")</f>
        <v>0</v>
      </c>
      <c r="R494" s="224"/>
      <c r="S494" s="224"/>
      <c r="T494" s="224"/>
      <c r="U494" s="224"/>
      <c r="V494" s="224"/>
      <c r="W494" s="224"/>
      <c r="X494" s="213">
        <f t="shared" si="39"/>
        <v>0</v>
      </c>
      <c r="Y494" s="213"/>
      <c r="Z494" s="214">
        <f t="shared" si="40"/>
        <v>0</v>
      </c>
      <c r="AA494" s="224"/>
    </row>
    <row r="495" spans="2:27" ht="38.25" hidden="1" x14ac:dyDescent="0.25">
      <c r="B495" s="208">
        <v>1</v>
      </c>
      <c r="C495" s="209" t="s">
        <v>74</v>
      </c>
      <c r="D495" s="14" t="s">
        <v>75</v>
      </c>
      <c r="E495" s="74" t="s">
        <v>76</v>
      </c>
      <c r="F495" s="14" t="s">
        <v>77</v>
      </c>
      <c r="G495" s="75" t="s">
        <v>78</v>
      </c>
      <c r="H495" s="210">
        <v>4658560</v>
      </c>
      <c r="I495" s="210">
        <v>4809120</v>
      </c>
      <c r="J495" s="183">
        <v>2025</v>
      </c>
      <c r="K495" s="15" t="s">
        <v>194</v>
      </c>
      <c r="L495" s="2">
        <f>Mensualización!BP13</f>
        <v>0</v>
      </c>
      <c r="M495" s="211">
        <f>+L495*I495</f>
        <v>0</v>
      </c>
      <c r="N495" s="2">
        <f t="shared" si="38"/>
        <v>0</v>
      </c>
      <c r="O495" s="15">
        <f t="shared" si="41"/>
        <v>0</v>
      </c>
      <c r="P495" s="212">
        <f t="shared" si="42"/>
        <v>0</v>
      </c>
      <c r="Q495" s="15">
        <f t="shared" si="42"/>
        <v>0</v>
      </c>
      <c r="R495" s="133"/>
      <c r="S495" s="133"/>
      <c r="T495" s="133"/>
      <c r="U495" s="133"/>
      <c r="V495" s="133"/>
      <c r="W495" s="133"/>
      <c r="X495" s="213">
        <f t="shared" si="39"/>
        <v>0</v>
      </c>
      <c r="Y495" s="213"/>
      <c r="Z495" s="214">
        <f t="shared" si="40"/>
        <v>0</v>
      </c>
      <c r="AA495" s="133"/>
    </row>
    <row r="496" spans="2:27" ht="38.25" hidden="1" x14ac:dyDescent="0.25">
      <c r="B496" s="208">
        <v>2</v>
      </c>
      <c r="C496" s="209" t="s">
        <v>74</v>
      </c>
      <c r="D496" s="14" t="s">
        <v>75</v>
      </c>
      <c r="E496" s="74" t="s">
        <v>79</v>
      </c>
      <c r="F496" s="14" t="s">
        <v>80</v>
      </c>
      <c r="G496" s="75" t="s">
        <v>78</v>
      </c>
      <c r="H496" s="210">
        <v>35836</v>
      </c>
      <c r="I496" s="210">
        <v>36994</v>
      </c>
      <c r="J496" s="183">
        <v>2025</v>
      </c>
      <c r="K496" s="15" t="s">
        <v>194</v>
      </c>
      <c r="L496" s="2">
        <f>Mensualización!BP14</f>
        <v>2080</v>
      </c>
      <c r="M496" s="211">
        <f t="shared" ref="M496:M559" si="44">+L496*I496</f>
        <v>76947520</v>
      </c>
      <c r="N496" s="2">
        <f t="shared" si="38"/>
        <v>0</v>
      </c>
      <c r="O496" s="15">
        <f t="shared" si="41"/>
        <v>0</v>
      </c>
      <c r="P496" s="212">
        <f t="shared" si="42"/>
        <v>2080</v>
      </c>
      <c r="Q496" s="15">
        <f t="shared" si="42"/>
        <v>76947520</v>
      </c>
      <c r="R496" s="133"/>
      <c r="S496" s="133"/>
      <c r="T496" s="133"/>
      <c r="U496" s="133"/>
      <c r="V496" s="133"/>
      <c r="W496" s="133"/>
      <c r="X496" s="213">
        <f t="shared" si="39"/>
        <v>0</v>
      </c>
      <c r="Y496" s="213"/>
      <c r="Z496" s="214">
        <f t="shared" si="40"/>
        <v>0</v>
      </c>
      <c r="AA496" s="133"/>
    </row>
    <row r="497" spans="2:27" ht="38.25" hidden="1" x14ac:dyDescent="0.25">
      <c r="B497" s="208">
        <v>3</v>
      </c>
      <c r="C497" s="209" t="s">
        <v>74</v>
      </c>
      <c r="D497" s="14" t="s">
        <v>75</v>
      </c>
      <c r="E497" s="74" t="s">
        <v>81</v>
      </c>
      <c r="F497" s="14" t="s">
        <v>80</v>
      </c>
      <c r="G497" s="75" t="s">
        <v>78</v>
      </c>
      <c r="H497" s="210">
        <v>44795</v>
      </c>
      <c r="I497" s="210">
        <v>46242</v>
      </c>
      <c r="J497" s="183">
        <v>2025</v>
      </c>
      <c r="K497" s="15" t="s">
        <v>194</v>
      </c>
      <c r="L497" s="2">
        <f>Mensualización!BP15</f>
        <v>0</v>
      </c>
      <c r="M497" s="211">
        <f t="shared" si="44"/>
        <v>0</v>
      </c>
      <c r="N497" s="2">
        <f t="shared" si="38"/>
        <v>0</v>
      </c>
      <c r="O497" s="15">
        <f t="shared" si="41"/>
        <v>0</v>
      </c>
      <c r="P497" s="212">
        <f t="shared" si="42"/>
        <v>0</v>
      </c>
      <c r="Q497" s="15">
        <f t="shared" si="42"/>
        <v>0</v>
      </c>
      <c r="R497" s="133"/>
      <c r="S497" s="133"/>
      <c r="T497" s="133"/>
      <c r="U497" s="133"/>
      <c r="V497" s="133"/>
      <c r="W497" s="133"/>
      <c r="X497" s="213">
        <f t="shared" si="39"/>
        <v>0</v>
      </c>
      <c r="Y497" s="213"/>
      <c r="Z497" s="214">
        <f t="shared" si="40"/>
        <v>0</v>
      </c>
      <c r="AA497" s="133"/>
    </row>
    <row r="498" spans="2:27" ht="38.25" hidden="1" x14ac:dyDescent="0.25">
      <c r="B498" s="208">
        <v>4</v>
      </c>
      <c r="C498" s="209" t="s">
        <v>74</v>
      </c>
      <c r="D498" s="14" t="s">
        <v>75</v>
      </c>
      <c r="E498" s="74" t="s">
        <v>82</v>
      </c>
      <c r="F498" s="14" t="s">
        <v>83</v>
      </c>
      <c r="G498" s="75" t="s">
        <v>78</v>
      </c>
      <c r="H498" s="210">
        <v>58232</v>
      </c>
      <c r="I498" s="210">
        <v>60112</v>
      </c>
      <c r="J498" s="183">
        <v>2025</v>
      </c>
      <c r="K498" s="15" t="s">
        <v>194</v>
      </c>
      <c r="L498" s="2">
        <f>Mensualización!BP16</f>
        <v>0</v>
      </c>
      <c r="M498" s="211">
        <f t="shared" si="44"/>
        <v>0</v>
      </c>
      <c r="N498" s="2">
        <f t="shared" si="38"/>
        <v>0</v>
      </c>
      <c r="O498" s="15">
        <f t="shared" si="41"/>
        <v>0</v>
      </c>
      <c r="P498" s="212">
        <f t="shared" si="42"/>
        <v>0</v>
      </c>
      <c r="Q498" s="15">
        <f t="shared" si="42"/>
        <v>0</v>
      </c>
      <c r="R498" s="133"/>
      <c r="S498" s="133"/>
      <c r="T498" s="133"/>
      <c r="U498" s="133"/>
      <c r="V498" s="133"/>
      <c r="W498" s="133"/>
      <c r="X498" s="213">
        <f t="shared" si="39"/>
        <v>0</v>
      </c>
      <c r="Y498" s="213"/>
      <c r="Z498" s="214">
        <f t="shared" si="40"/>
        <v>0</v>
      </c>
      <c r="AA498" s="133"/>
    </row>
    <row r="499" spans="2:27" ht="38.25" hidden="1" x14ac:dyDescent="0.25">
      <c r="B499" s="208">
        <v>5</v>
      </c>
      <c r="C499" s="209" t="s">
        <v>74</v>
      </c>
      <c r="D499" s="14" t="s">
        <v>75</v>
      </c>
      <c r="E499" s="74" t="s">
        <v>84</v>
      </c>
      <c r="F499" s="14" t="s">
        <v>83</v>
      </c>
      <c r="G499" s="75" t="s">
        <v>78</v>
      </c>
      <c r="H499" s="210">
        <v>58232</v>
      </c>
      <c r="I499" s="210">
        <v>60112</v>
      </c>
      <c r="J499" s="183">
        <v>2025</v>
      </c>
      <c r="K499" s="15" t="s">
        <v>194</v>
      </c>
      <c r="L499" s="2">
        <f>Mensualización!BP17</f>
        <v>0</v>
      </c>
      <c r="M499" s="211">
        <f t="shared" si="44"/>
        <v>0</v>
      </c>
      <c r="N499" s="2">
        <f t="shared" si="38"/>
        <v>0</v>
      </c>
      <c r="O499" s="15">
        <f t="shared" si="41"/>
        <v>0</v>
      </c>
      <c r="P499" s="212">
        <f t="shared" si="42"/>
        <v>0</v>
      </c>
      <c r="Q499" s="15">
        <f t="shared" si="42"/>
        <v>0</v>
      </c>
      <c r="R499" s="133"/>
      <c r="S499" s="133"/>
      <c r="T499" s="133"/>
      <c r="U499" s="133"/>
      <c r="V499" s="133"/>
      <c r="W499" s="133"/>
      <c r="X499" s="213">
        <f t="shared" si="39"/>
        <v>0</v>
      </c>
      <c r="Y499" s="213"/>
      <c r="Z499" s="214">
        <f t="shared" si="40"/>
        <v>0</v>
      </c>
      <c r="AA499" s="133"/>
    </row>
    <row r="500" spans="2:27" ht="38.25" hidden="1" x14ac:dyDescent="0.25">
      <c r="B500" s="208">
        <v>6</v>
      </c>
      <c r="C500" s="209" t="s">
        <v>74</v>
      </c>
      <c r="D500" s="14" t="s">
        <v>75</v>
      </c>
      <c r="E500" s="74" t="s">
        <v>85</v>
      </c>
      <c r="F500" s="14" t="s">
        <v>83</v>
      </c>
      <c r="G500" s="75" t="s">
        <v>78</v>
      </c>
      <c r="H500" s="210">
        <v>95185</v>
      </c>
      <c r="I500" s="210">
        <v>98260</v>
      </c>
      <c r="J500" s="183">
        <v>2025</v>
      </c>
      <c r="K500" s="15" t="s">
        <v>194</v>
      </c>
      <c r="L500" s="2">
        <f>Mensualización!BP18</f>
        <v>0</v>
      </c>
      <c r="M500" s="211">
        <f t="shared" si="44"/>
        <v>0</v>
      </c>
      <c r="N500" s="2">
        <f t="shared" si="38"/>
        <v>0</v>
      </c>
      <c r="O500" s="15">
        <f t="shared" si="41"/>
        <v>0</v>
      </c>
      <c r="P500" s="212">
        <f t="shared" si="42"/>
        <v>0</v>
      </c>
      <c r="Q500" s="15">
        <f t="shared" si="42"/>
        <v>0</v>
      </c>
      <c r="R500" s="133"/>
      <c r="S500" s="133"/>
      <c r="T500" s="133"/>
      <c r="U500" s="133"/>
      <c r="V500" s="133"/>
      <c r="W500" s="133"/>
      <c r="X500" s="213">
        <f t="shared" si="39"/>
        <v>0</v>
      </c>
      <c r="Y500" s="213"/>
      <c r="Z500" s="214">
        <f t="shared" si="40"/>
        <v>0</v>
      </c>
      <c r="AA500" s="133"/>
    </row>
    <row r="501" spans="2:27" ht="38.25" hidden="1" x14ac:dyDescent="0.25">
      <c r="B501" s="208">
        <v>7</v>
      </c>
      <c r="C501" s="209" t="s">
        <v>74</v>
      </c>
      <c r="D501" s="14" t="s">
        <v>75</v>
      </c>
      <c r="E501" s="74" t="s">
        <v>86</v>
      </c>
      <c r="F501" s="14" t="s">
        <v>83</v>
      </c>
      <c r="G501" s="75" t="s">
        <v>78</v>
      </c>
      <c r="H501" s="210">
        <v>58232</v>
      </c>
      <c r="I501" s="210">
        <v>60112</v>
      </c>
      <c r="J501" s="183">
        <v>2025</v>
      </c>
      <c r="K501" s="15" t="s">
        <v>194</v>
      </c>
      <c r="L501" s="2">
        <f>Mensualización!BP19</f>
        <v>0</v>
      </c>
      <c r="M501" s="211">
        <f t="shared" si="44"/>
        <v>0</v>
      </c>
      <c r="N501" s="2">
        <f t="shared" si="38"/>
        <v>0</v>
      </c>
      <c r="O501" s="15">
        <f t="shared" si="41"/>
        <v>0</v>
      </c>
      <c r="P501" s="212">
        <f t="shared" si="42"/>
        <v>0</v>
      </c>
      <c r="Q501" s="15">
        <f t="shared" si="42"/>
        <v>0</v>
      </c>
      <c r="R501" s="133"/>
      <c r="S501" s="133"/>
      <c r="T501" s="133"/>
      <c r="U501" s="133"/>
      <c r="V501" s="133"/>
      <c r="W501" s="133"/>
      <c r="X501" s="213">
        <f t="shared" si="39"/>
        <v>0</v>
      </c>
      <c r="Y501" s="213"/>
      <c r="Z501" s="214">
        <f t="shared" si="40"/>
        <v>0</v>
      </c>
      <c r="AA501" s="133"/>
    </row>
    <row r="502" spans="2:27" ht="38.25" hidden="1" x14ac:dyDescent="0.25">
      <c r="B502" s="208">
        <v>8</v>
      </c>
      <c r="C502" s="209" t="s">
        <v>74</v>
      </c>
      <c r="D502" s="14" t="s">
        <v>75</v>
      </c>
      <c r="E502" s="74" t="s">
        <v>87</v>
      </c>
      <c r="F502" s="14" t="s">
        <v>83</v>
      </c>
      <c r="G502" s="75" t="s">
        <v>78</v>
      </c>
      <c r="H502" s="210">
        <v>58232</v>
      </c>
      <c r="I502" s="210">
        <v>60112</v>
      </c>
      <c r="J502" s="183">
        <v>2025</v>
      </c>
      <c r="K502" s="15" t="s">
        <v>194</v>
      </c>
      <c r="L502" s="2">
        <f>Mensualización!BP20</f>
        <v>0</v>
      </c>
      <c r="M502" s="211">
        <f t="shared" si="44"/>
        <v>0</v>
      </c>
      <c r="N502" s="2">
        <f t="shared" si="38"/>
        <v>0</v>
      </c>
      <c r="O502" s="15">
        <f t="shared" si="41"/>
        <v>0</v>
      </c>
      <c r="P502" s="212">
        <f t="shared" si="42"/>
        <v>0</v>
      </c>
      <c r="Q502" s="15">
        <f t="shared" si="42"/>
        <v>0</v>
      </c>
      <c r="R502" s="133"/>
      <c r="S502" s="133"/>
      <c r="T502" s="133"/>
      <c r="U502" s="133"/>
      <c r="V502" s="133"/>
      <c r="W502" s="133"/>
      <c r="X502" s="213">
        <f t="shared" si="39"/>
        <v>0</v>
      </c>
      <c r="Y502" s="213"/>
      <c r="Z502" s="214">
        <f t="shared" si="40"/>
        <v>0</v>
      </c>
      <c r="AA502" s="133"/>
    </row>
    <row r="503" spans="2:27" ht="38.25" hidden="1" x14ac:dyDescent="0.25">
      <c r="B503" s="208">
        <v>9</v>
      </c>
      <c r="C503" s="209" t="s">
        <v>74</v>
      </c>
      <c r="D503" s="14" t="s">
        <v>75</v>
      </c>
      <c r="E503" s="74" t="s">
        <v>88</v>
      </c>
      <c r="F503" s="14" t="s">
        <v>83</v>
      </c>
      <c r="G503" s="75" t="s">
        <v>78</v>
      </c>
      <c r="H503" s="210">
        <v>22396</v>
      </c>
      <c r="I503" s="210">
        <v>23120</v>
      </c>
      <c r="J503" s="183">
        <v>2025</v>
      </c>
      <c r="K503" s="15" t="s">
        <v>194</v>
      </c>
      <c r="L503" s="2">
        <f>Mensualización!BP21</f>
        <v>0</v>
      </c>
      <c r="M503" s="211">
        <f t="shared" si="44"/>
        <v>0</v>
      </c>
      <c r="N503" s="2">
        <f t="shared" si="38"/>
        <v>0</v>
      </c>
      <c r="O503" s="15">
        <f t="shared" si="41"/>
        <v>0</v>
      </c>
      <c r="P503" s="212">
        <f t="shared" si="42"/>
        <v>0</v>
      </c>
      <c r="Q503" s="15">
        <f t="shared" si="42"/>
        <v>0</v>
      </c>
      <c r="R503" s="133"/>
      <c r="S503" s="133"/>
      <c r="T503" s="133"/>
      <c r="U503" s="133"/>
      <c r="V503" s="133"/>
      <c r="W503" s="133"/>
      <c r="X503" s="213">
        <f t="shared" si="39"/>
        <v>0</v>
      </c>
      <c r="Y503" s="213"/>
      <c r="Z503" s="214">
        <f t="shared" si="40"/>
        <v>0</v>
      </c>
      <c r="AA503" s="133"/>
    </row>
    <row r="504" spans="2:27" ht="38.25" hidden="1" x14ac:dyDescent="0.25">
      <c r="B504" s="208">
        <v>10</v>
      </c>
      <c r="C504" s="209" t="s">
        <v>74</v>
      </c>
      <c r="D504" s="14" t="s">
        <v>75</v>
      </c>
      <c r="E504" s="74" t="s">
        <v>89</v>
      </c>
      <c r="F504" s="14" t="s">
        <v>83</v>
      </c>
      <c r="G504" s="75" t="s">
        <v>78</v>
      </c>
      <c r="H504" s="210">
        <v>58232</v>
      </c>
      <c r="I504" s="210">
        <v>60112</v>
      </c>
      <c r="J504" s="183">
        <v>2025</v>
      </c>
      <c r="K504" s="15" t="s">
        <v>194</v>
      </c>
      <c r="L504" s="2">
        <f>Mensualización!BP22</f>
        <v>0</v>
      </c>
      <c r="M504" s="211">
        <f t="shared" si="44"/>
        <v>0</v>
      </c>
      <c r="N504" s="2">
        <f t="shared" si="38"/>
        <v>0</v>
      </c>
      <c r="O504" s="15">
        <f t="shared" si="41"/>
        <v>0</v>
      </c>
      <c r="P504" s="212">
        <f t="shared" si="42"/>
        <v>0</v>
      </c>
      <c r="Q504" s="15">
        <f t="shared" si="42"/>
        <v>0</v>
      </c>
      <c r="R504" s="133"/>
      <c r="S504" s="133"/>
      <c r="T504" s="133"/>
      <c r="U504" s="133"/>
      <c r="V504" s="133"/>
      <c r="W504" s="133"/>
      <c r="X504" s="213">
        <f t="shared" si="39"/>
        <v>0</v>
      </c>
      <c r="Y504" s="213"/>
      <c r="Z504" s="214">
        <f t="shared" si="40"/>
        <v>0</v>
      </c>
      <c r="AA504" s="133"/>
    </row>
    <row r="505" spans="2:27" ht="38.25" hidden="1" x14ac:dyDescent="0.25">
      <c r="B505" s="208">
        <v>11</v>
      </c>
      <c r="C505" s="209" t="s">
        <v>74</v>
      </c>
      <c r="D505" s="14" t="s">
        <v>75</v>
      </c>
      <c r="E505" s="74" t="s">
        <v>90</v>
      </c>
      <c r="F505" s="14" t="s">
        <v>83</v>
      </c>
      <c r="G505" s="75" t="s">
        <v>78</v>
      </c>
      <c r="H505" s="210">
        <v>35836</v>
      </c>
      <c r="I505" s="210">
        <v>36994</v>
      </c>
      <c r="J505" s="183">
        <v>2025</v>
      </c>
      <c r="K505" s="15" t="s">
        <v>194</v>
      </c>
      <c r="L505" s="2">
        <f>Mensualización!BP23</f>
        <v>0</v>
      </c>
      <c r="M505" s="211">
        <f t="shared" si="44"/>
        <v>0</v>
      </c>
      <c r="N505" s="2">
        <f t="shared" si="38"/>
        <v>0</v>
      </c>
      <c r="O505" s="15">
        <f t="shared" si="41"/>
        <v>0</v>
      </c>
      <c r="P505" s="212">
        <f t="shared" si="42"/>
        <v>0</v>
      </c>
      <c r="Q505" s="15">
        <f t="shared" si="42"/>
        <v>0</v>
      </c>
      <c r="R505" s="133"/>
      <c r="S505" s="133"/>
      <c r="T505" s="133"/>
      <c r="U505" s="133"/>
      <c r="V505" s="133"/>
      <c r="W505" s="133"/>
      <c r="X505" s="213">
        <f t="shared" si="39"/>
        <v>0</v>
      </c>
      <c r="Y505" s="213"/>
      <c r="Z505" s="214">
        <f t="shared" si="40"/>
        <v>0</v>
      </c>
      <c r="AA505" s="133"/>
    </row>
    <row r="506" spans="2:27" ht="38.25" hidden="1" x14ac:dyDescent="0.25">
      <c r="B506" s="208">
        <v>12</v>
      </c>
      <c r="C506" s="209" t="s">
        <v>74</v>
      </c>
      <c r="D506" s="14" t="s">
        <v>75</v>
      </c>
      <c r="E506" s="74" t="s">
        <v>91</v>
      </c>
      <c r="F506" s="14" t="s">
        <v>92</v>
      </c>
      <c r="G506" s="75" t="s">
        <v>78</v>
      </c>
      <c r="H506" s="210">
        <v>76673</v>
      </c>
      <c r="I506" s="210">
        <v>79149</v>
      </c>
      <c r="J506" s="183">
        <v>2025</v>
      </c>
      <c r="K506" s="15" t="s">
        <v>194</v>
      </c>
      <c r="L506" s="2">
        <f>Mensualización!BP24</f>
        <v>156</v>
      </c>
      <c r="M506" s="211">
        <f t="shared" si="44"/>
        <v>12347244</v>
      </c>
      <c r="N506" s="2">
        <f t="shared" si="38"/>
        <v>0</v>
      </c>
      <c r="O506" s="15">
        <f t="shared" si="41"/>
        <v>0</v>
      </c>
      <c r="P506" s="212">
        <f t="shared" si="42"/>
        <v>156</v>
      </c>
      <c r="Q506" s="15">
        <f t="shared" si="42"/>
        <v>12347244</v>
      </c>
      <c r="R506" s="133"/>
      <c r="S506" s="133"/>
      <c r="T506" s="133"/>
      <c r="U506" s="133"/>
      <c r="V506" s="133"/>
      <c r="W506" s="133"/>
      <c r="X506" s="213">
        <f t="shared" si="39"/>
        <v>0</v>
      </c>
      <c r="Y506" s="213"/>
      <c r="Z506" s="214">
        <f t="shared" si="40"/>
        <v>0</v>
      </c>
      <c r="AA506" s="133"/>
    </row>
    <row r="507" spans="2:27" ht="38.25" hidden="1" x14ac:dyDescent="0.25">
      <c r="B507" s="208">
        <v>13</v>
      </c>
      <c r="C507" s="209" t="s">
        <v>74</v>
      </c>
      <c r="D507" s="14" t="s">
        <v>75</v>
      </c>
      <c r="E507" s="74" t="s">
        <v>93</v>
      </c>
      <c r="F507" s="14" t="s">
        <v>92</v>
      </c>
      <c r="G507" s="75" t="s">
        <v>78</v>
      </c>
      <c r="H507" s="210">
        <v>102230</v>
      </c>
      <c r="I507" s="210">
        <v>105532</v>
      </c>
      <c r="J507" s="183">
        <v>2025</v>
      </c>
      <c r="K507" s="15" t="s">
        <v>194</v>
      </c>
      <c r="L507" s="2">
        <f>Mensualización!BP25</f>
        <v>0</v>
      </c>
      <c r="M507" s="211">
        <f t="shared" si="44"/>
        <v>0</v>
      </c>
      <c r="N507" s="2">
        <f t="shared" si="38"/>
        <v>0</v>
      </c>
      <c r="O507" s="15">
        <f t="shared" si="41"/>
        <v>0</v>
      </c>
      <c r="P507" s="212">
        <f t="shared" si="42"/>
        <v>0</v>
      </c>
      <c r="Q507" s="15">
        <f t="shared" si="42"/>
        <v>0</v>
      </c>
      <c r="R507" s="133"/>
      <c r="S507" s="133"/>
      <c r="T507" s="133"/>
      <c r="U507" s="133"/>
      <c r="V507" s="133"/>
      <c r="W507" s="133"/>
      <c r="X507" s="213">
        <f t="shared" si="39"/>
        <v>0</v>
      </c>
      <c r="Y507" s="213"/>
      <c r="Z507" s="214">
        <f t="shared" si="40"/>
        <v>0</v>
      </c>
      <c r="AA507" s="133"/>
    </row>
    <row r="508" spans="2:27" ht="38.25" hidden="1" x14ac:dyDescent="0.25">
      <c r="B508" s="208">
        <v>14</v>
      </c>
      <c r="C508" s="209" t="s">
        <v>74</v>
      </c>
      <c r="D508" s="14" t="s">
        <v>75</v>
      </c>
      <c r="E508" s="74" t="s">
        <v>94</v>
      </c>
      <c r="F508" s="14" t="s">
        <v>92</v>
      </c>
      <c r="G508" s="75" t="s">
        <v>78</v>
      </c>
      <c r="H508" s="210">
        <v>43674</v>
      </c>
      <c r="I508" s="210">
        <v>45084</v>
      </c>
      <c r="J508" s="183">
        <v>2025</v>
      </c>
      <c r="K508" s="15" t="s">
        <v>194</v>
      </c>
      <c r="L508" s="2">
        <f>Mensualización!BP26</f>
        <v>0</v>
      </c>
      <c r="M508" s="211">
        <f t="shared" si="44"/>
        <v>0</v>
      </c>
      <c r="N508" s="2">
        <f t="shared" si="38"/>
        <v>0</v>
      </c>
      <c r="O508" s="15">
        <f t="shared" si="41"/>
        <v>0</v>
      </c>
      <c r="P508" s="212">
        <f t="shared" si="42"/>
        <v>0</v>
      </c>
      <c r="Q508" s="15">
        <f t="shared" si="42"/>
        <v>0</v>
      </c>
      <c r="R508" s="133"/>
      <c r="S508" s="133"/>
      <c r="T508" s="133"/>
      <c r="U508" s="133"/>
      <c r="V508" s="133"/>
      <c r="W508" s="133"/>
      <c r="X508" s="213">
        <f t="shared" si="39"/>
        <v>0</v>
      </c>
      <c r="Y508" s="213"/>
      <c r="Z508" s="214">
        <f t="shared" si="40"/>
        <v>0</v>
      </c>
      <c r="AA508" s="133"/>
    </row>
    <row r="509" spans="2:27" ht="38.25" hidden="1" x14ac:dyDescent="0.25">
      <c r="B509" s="208">
        <v>15</v>
      </c>
      <c r="C509" s="209" t="s">
        <v>74</v>
      </c>
      <c r="D509" s="14" t="s">
        <v>75</v>
      </c>
      <c r="E509" s="74" t="s">
        <v>95</v>
      </c>
      <c r="F509" s="14" t="s">
        <v>92</v>
      </c>
      <c r="G509" s="75" t="s">
        <v>78</v>
      </c>
      <c r="H509" s="210">
        <v>14558</v>
      </c>
      <c r="I509" s="210">
        <v>15028</v>
      </c>
      <c r="J509" s="183">
        <v>2025</v>
      </c>
      <c r="K509" s="15" t="s">
        <v>194</v>
      </c>
      <c r="L509" s="2">
        <f>Mensualización!BP27</f>
        <v>0</v>
      </c>
      <c r="M509" s="211">
        <f t="shared" si="44"/>
        <v>0</v>
      </c>
      <c r="N509" s="2">
        <f t="shared" si="38"/>
        <v>0</v>
      </c>
      <c r="O509" s="15">
        <f t="shared" si="41"/>
        <v>0</v>
      </c>
      <c r="P509" s="212">
        <f t="shared" si="42"/>
        <v>0</v>
      </c>
      <c r="Q509" s="15">
        <f t="shared" si="42"/>
        <v>0</v>
      </c>
      <c r="R509" s="133"/>
      <c r="S509" s="133"/>
      <c r="T509" s="133"/>
      <c r="U509" s="133"/>
      <c r="V509" s="133"/>
      <c r="W509" s="133"/>
      <c r="X509" s="213">
        <f t="shared" si="39"/>
        <v>0</v>
      </c>
      <c r="Y509" s="213"/>
      <c r="Z509" s="214">
        <f t="shared" si="40"/>
        <v>0</v>
      </c>
      <c r="AA509" s="133"/>
    </row>
    <row r="510" spans="2:27" ht="38.25" hidden="1" x14ac:dyDescent="0.25">
      <c r="B510" s="208">
        <v>16</v>
      </c>
      <c r="C510" s="209" t="s">
        <v>74</v>
      </c>
      <c r="D510" s="14" t="s">
        <v>75</v>
      </c>
      <c r="E510" s="74" t="s">
        <v>96</v>
      </c>
      <c r="F510" s="14" t="s">
        <v>92</v>
      </c>
      <c r="G510" s="75" t="s">
        <v>78</v>
      </c>
      <c r="H510" s="210">
        <v>58232</v>
      </c>
      <c r="I510" s="210">
        <v>60112</v>
      </c>
      <c r="J510" s="183">
        <v>2025</v>
      </c>
      <c r="K510" s="15" t="s">
        <v>194</v>
      </c>
      <c r="L510" s="2">
        <f>Mensualización!BP28</f>
        <v>0</v>
      </c>
      <c r="M510" s="211">
        <f t="shared" si="44"/>
        <v>0</v>
      </c>
      <c r="N510" s="2">
        <f t="shared" si="38"/>
        <v>0</v>
      </c>
      <c r="O510" s="15">
        <f t="shared" si="41"/>
        <v>0</v>
      </c>
      <c r="P510" s="212">
        <f t="shared" si="42"/>
        <v>0</v>
      </c>
      <c r="Q510" s="15">
        <f t="shared" si="42"/>
        <v>0</v>
      </c>
      <c r="R510" s="133"/>
      <c r="S510" s="133"/>
      <c r="T510" s="133"/>
      <c r="U510" s="133"/>
      <c r="V510" s="133"/>
      <c r="W510" s="133"/>
      <c r="X510" s="213">
        <f t="shared" si="39"/>
        <v>0</v>
      </c>
      <c r="Y510" s="213"/>
      <c r="Z510" s="214">
        <f t="shared" si="40"/>
        <v>0</v>
      </c>
      <c r="AA510" s="133"/>
    </row>
    <row r="511" spans="2:27" ht="38.25" hidden="1" x14ac:dyDescent="0.25">
      <c r="B511" s="208">
        <v>17</v>
      </c>
      <c r="C511" s="209" t="s">
        <v>74</v>
      </c>
      <c r="D511" s="14" t="s">
        <v>75</v>
      </c>
      <c r="E511" s="74" t="s">
        <v>97</v>
      </c>
      <c r="F511" s="14" t="s">
        <v>92</v>
      </c>
      <c r="G511" s="75" t="s">
        <v>78</v>
      </c>
      <c r="H511" s="210">
        <v>43674</v>
      </c>
      <c r="I511" s="210">
        <v>45084</v>
      </c>
      <c r="J511" s="183">
        <v>2025</v>
      </c>
      <c r="K511" s="15" t="s">
        <v>194</v>
      </c>
      <c r="L511" s="2">
        <f>Mensualización!BP29</f>
        <v>0</v>
      </c>
      <c r="M511" s="211">
        <f t="shared" si="44"/>
        <v>0</v>
      </c>
      <c r="N511" s="2">
        <f t="shared" si="38"/>
        <v>0</v>
      </c>
      <c r="O511" s="15">
        <f t="shared" si="41"/>
        <v>0</v>
      </c>
      <c r="P511" s="212">
        <f t="shared" si="42"/>
        <v>0</v>
      </c>
      <c r="Q511" s="15">
        <f t="shared" si="42"/>
        <v>0</v>
      </c>
      <c r="R511" s="133"/>
      <c r="S511" s="133"/>
      <c r="T511" s="133"/>
      <c r="U511" s="133"/>
      <c r="V511" s="133"/>
      <c r="W511" s="133"/>
      <c r="X511" s="213">
        <f t="shared" si="39"/>
        <v>0</v>
      </c>
      <c r="Y511" s="213"/>
      <c r="Z511" s="214">
        <f t="shared" si="40"/>
        <v>0</v>
      </c>
      <c r="AA511" s="133"/>
    </row>
    <row r="512" spans="2:27" ht="38.25" hidden="1" x14ac:dyDescent="0.25">
      <c r="B512" s="208">
        <v>18</v>
      </c>
      <c r="C512" s="209" t="s">
        <v>74</v>
      </c>
      <c r="D512" s="14" t="s">
        <v>75</v>
      </c>
      <c r="E512" s="74" t="s">
        <v>98</v>
      </c>
      <c r="F512" s="14" t="s">
        <v>92</v>
      </c>
      <c r="G512" s="75" t="s">
        <v>78</v>
      </c>
      <c r="H512" s="210">
        <v>143344</v>
      </c>
      <c r="I512" s="210">
        <v>147976</v>
      </c>
      <c r="J512" s="183">
        <v>2025</v>
      </c>
      <c r="K512" s="15" t="s">
        <v>194</v>
      </c>
      <c r="L512" s="2">
        <f>Mensualización!BP30</f>
        <v>0</v>
      </c>
      <c r="M512" s="211">
        <f t="shared" si="44"/>
        <v>0</v>
      </c>
      <c r="N512" s="2">
        <f t="shared" si="38"/>
        <v>0</v>
      </c>
      <c r="O512" s="15">
        <f t="shared" si="41"/>
        <v>0</v>
      </c>
      <c r="P512" s="212">
        <f t="shared" si="42"/>
        <v>0</v>
      </c>
      <c r="Q512" s="15">
        <f t="shared" si="42"/>
        <v>0</v>
      </c>
      <c r="R512" s="133"/>
      <c r="S512" s="133"/>
      <c r="T512" s="133"/>
      <c r="U512" s="133"/>
      <c r="V512" s="133"/>
      <c r="W512" s="133"/>
      <c r="X512" s="213">
        <f t="shared" si="39"/>
        <v>0</v>
      </c>
      <c r="Y512" s="213"/>
      <c r="Z512" s="214">
        <f t="shared" si="40"/>
        <v>0</v>
      </c>
      <c r="AA512" s="133"/>
    </row>
    <row r="513" spans="2:27" ht="38.25" hidden="1" x14ac:dyDescent="0.25">
      <c r="B513" s="208">
        <v>19</v>
      </c>
      <c r="C513" s="209" t="s">
        <v>74</v>
      </c>
      <c r="D513" s="14" t="s">
        <v>75</v>
      </c>
      <c r="E513" s="74" t="s">
        <v>99</v>
      </c>
      <c r="F513" s="14" t="s">
        <v>77</v>
      </c>
      <c r="G513" s="75" t="s">
        <v>78</v>
      </c>
      <c r="H513" s="210">
        <v>2866880</v>
      </c>
      <c r="I513" s="210">
        <v>2959520</v>
      </c>
      <c r="J513" s="183">
        <v>2025</v>
      </c>
      <c r="K513" s="15" t="s">
        <v>194</v>
      </c>
      <c r="L513" s="2">
        <f>Mensualización!BP31</f>
        <v>0</v>
      </c>
      <c r="M513" s="211">
        <f t="shared" si="44"/>
        <v>0</v>
      </c>
      <c r="N513" s="2">
        <f t="shared" si="38"/>
        <v>0</v>
      </c>
      <c r="O513" s="15">
        <f t="shared" si="41"/>
        <v>0</v>
      </c>
      <c r="P513" s="212">
        <f t="shared" si="42"/>
        <v>0</v>
      </c>
      <c r="Q513" s="15">
        <f t="shared" si="42"/>
        <v>0</v>
      </c>
      <c r="R513" s="133"/>
      <c r="S513" s="133"/>
      <c r="T513" s="133"/>
      <c r="U513" s="133"/>
      <c r="V513" s="133"/>
      <c r="W513" s="133"/>
      <c r="X513" s="213">
        <f t="shared" si="39"/>
        <v>0</v>
      </c>
      <c r="Y513" s="213"/>
      <c r="Z513" s="214">
        <f t="shared" si="40"/>
        <v>0</v>
      </c>
      <c r="AA513" s="133"/>
    </row>
    <row r="514" spans="2:27" ht="38.25" hidden="1" x14ac:dyDescent="0.25">
      <c r="B514" s="208">
        <v>20</v>
      </c>
      <c r="C514" s="209" t="s">
        <v>74</v>
      </c>
      <c r="D514" s="14" t="s">
        <v>75</v>
      </c>
      <c r="E514" s="74" t="s">
        <v>100</v>
      </c>
      <c r="F514" s="14" t="s">
        <v>83</v>
      </c>
      <c r="G514" s="75" t="s">
        <v>78</v>
      </c>
      <c r="H514" s="210">
        <v>218370</v>
      </c>
      <c r="I514" s="210">
        <v>225420</v>
      </c>
      <c r="J514" s="183">
        <v>2025</v>
      </c>
      <c r="K514" s="15" t="s">
        <v>194</v>
      </c>
      <c r="L514" s="2">
        <f>Mensualización!BP32</f>
        <v>0</v>
      </c>
      <c r="M514" s="211">
        <f t="shared" si="44"/>
        <v>0</v>
      </c>
      <c r="N514" s="2">
        <f t="shared" si="38"/>
        <v>0</v>
      </c>
      <c r="O514" s="15">
        <f t="shared" si="41"/>
        <v>0</v>
      </c>
      <c r="P514" s="212">
        <f t="shared" si="42"/>
        <v>0</v>
      </c>
      <c r="Q514" s="15">
        <f t="shared" si="42"/>
        <v>0</v>
      </c>
      <c r="R514" s="133"/>
      <c r="S514" s="133"/>
      <c r="T514" s="133"/>
      <c r="U514" s="133"/>
      <c r="V514" s="133"/>
      <c r="W514" s="133"/>
      <c r="X514" s="213">
        <f t="shared" si="39"/>
        <v>0</v>
      </c>
      <c r="Y514" s="213"/>
      <c r="Z514" s="214">
        <f t="shared" si="40"/>
        <v>0</v>
      </c>
      <c r="AA514" s="133"/>
    </row>
    <row r="515" spans="2:27" ht="38.25" hidden="1" x14ac:dyDescent="0.25">
      <c r="B515" s="208">
        <v>21</v>
      </c>
      <c r="C515" s="209" t="s">
        <v>74</v>
      </c>
      <c r="D515" s="14" t="s">
        <v>75</v>
      </c>
      <c r="E515" s="74" t="s">
        <v>101</v>
      </c>
      <c r="F515" s="14" t="s">
        <v>92</v>
      </c>
      <c r="G515" s="75" t="s">
        <v>78</v>
      </c>
      <c r="H515" s="210">
        <v>153345</v>
      </c>
      <c r="I515" s="210">
        <v>158298</v>
      </c>
      <c r="J515" s="183">
        <v>2025</v>
      </c>
      <c r="K515" s="15" t="s">
        <v>194</v>
      </c>
      <c r="L515" s="2">
        <f>Mensualización!BP33</f>
        <v>8</v>
      </c>
      <c r="M515" s="211">
        <f t="shared" si="44"/>
        <v>1266384</v>
      </c>
      <c r="N515" s="2">
        <f t="shared" si="38"/>
        <v>0</v>
      </c>
      <c r="O515" s="15">
        <f t="shared" si="41"/>
        <v>0</v>
      </c>
      <c r="P515" s="212">
        <f t="shared" si="42"/>
        <v>8</v>
      </c>
      <c r="Q515" s="15">
        <f t="shared" si="42"/>
        <v>1266384</v>
      </c>
      <c r="R515" s="133"/>
      <c r="S515" s="133"/>
      <c r="T515" s="133"/>
      <c r="U515" s="133"/>
      <c r="V515" s="133"/>
      <c r="W515" s="133"/>
      <c r="X515" s="213">
        <f t="shared" si="39"/>
        <v>0</v>
      </c>
      <c r="Y515" s="213"/>
      <c r="Z515" s="214">
        <f t="shared" si="40"/>
        <v>0</v>
      </c>
      <c r="AA515" s="133"/>
    </row>
    <row r="516" spans="2:27" ht="38.25" hidden="1" x14ac:dyDescent="0.25">
      <c r="B516" s="208">
        <v>22</v>
      </c>
      <c r="C516" s="209" t="s">
        <v>74</v>
      </c>
      <c r="D516" s="14" t="s">
        <v>75</v>
      </c>
      <c r="E516" s="74" t="s">
        <v>102</v>
      </c>
      <c r="F516" s="14" t="s">
        <v>92</v>
      </c>
      <c r="G516" s="75" t="s">
        <v>78</v>
      </c>
      <c r="H516" s="210">
        <v>262044</v>
      </c>
      <c r="I516" s="210">
        <v>270504</v>
      </c>
      <c r="J516" s="183">
        <v>2025</v>
      </c>
      <c r="K516" s="15" t="s">
        <v>194</v>
      </c>
      <c r="L516" s="2">
        <f>Mensualización!BP34</f>
        <v>0</v>
      </c>
      <c r="M516" s="211">
        <f t="shared" si="44"/>
        <v>0</v>
      </c>
      <c r="N516" s="2">
        <f t="shared" si="38"/>
        <v>0</v>
      </c>
      <c r="O516" s="15">
        <f t="shared" si="41"/>
        <v>0</v>
      </c>
      <c r="P516" s="212">
        <f t="shared" si="42"/>
        <v>0</v>
      </c>
      <c r="Q516" s="15">
        <f t="shared" si="42"/>
        <v>0</v>
      </c>
      <c r="R516" s="133"/>
      <c r="S516" s="133"/>
      <c r="T516" s="133"/>
      <c r="U516" s="133"/>
      <c r="V516" s="133"/>
      <c r="W516" s="133"/>
      <c r="X516" s="213">
        <f t="shared" si="39"/>
        <v>0</v>
      </c>
      <c r="Y516" s="213"/>
      <c r="Z516" s="214">
        <f t="shared" si="40"/>
        <v>0</v>
      </c>
      <c r="AA516" s="133"/>
    </row>
    <row r="517" spans="2:27" ht="38.25" hidden="1" x14ac:dyDescent="0.25">
      <c r="B517" s="208">
        <v>23</v>
      </c>
      <c r="C517" s="209" t="s">
        <v>74</v>
      </c>
      <c r="D517" s="14" t="s">
        <v>75</v>
      </c>
      <c r="E517" s="74" t="s">
        <v>103</v>
      </c>
      <c r="F517" s="14" t="s">
        <v>92</v>
      </c>
      <c r="G517" s="75" t="s">
        <v>78</v>
      </c>
      <c r="H517" s="210">
        <v>114222</v>
      </c>
      <c r="I517" s="210">
        <v>117912</v>
      </c>
      <c r="J517" s="183">
        <v>2025</v>
      </c>
      <c r="K517" s="15" t="s">
        <v>194</v>
      </c>
      <c r="L517" s="2">
        <f>Mensualización!BP35</f>
        <v>0</v>
      </c>
      <c r="M517" s="211">
        <f t="shared" si="44"/>
        <v>0</v>
      </c>
      <c r="N517" s="2">
        <f t="shared" si="38"/>
        <v>0</v>
      </c>
      <c r="O517" s="15">
        <f t="shared" si="41"/>
        <v>0</v>
      </c>
      <c r="P517" s="212">
        <f t="shared" si="42"/>
        <v>0</v>
      </c>
      <c r="Q517" s="15">
        <f t="shared" si="42"/>
        <v>0</v>
      </c>
      <c r="R517" s="133"/>
      <c r="S517" s="133"/>
      <c r="T517" s="133"/>
      <c r="U517" s="133"/>
      <c r="V517" s="133"/>
      <c r="W517" s="133"/>
      <c r="X517" s="213">
        <f t="shared" si="39"/>
        <v>0</v>
      </c>
      <c r="Y517" s="213"/>
      <c r="Z517" s="214">
        <f t="shared" si="40"/>
        <v>0</v>
      </c>
      <c r="AA517" s="133"/>
    </row>
    <row r="518" spans="2:27" ht="38.25" hidden="1" x14ac:dyDescent="0.25">
      <c r="B518" s="208">
        <v>24</v>
      </c>
      <c r="C518" s="209" t="s">
        <v>74</v>
      </c>
      <c r="D518" s="14" t="s">
        <v>75</v>
      </c>
      <c r="E518" s="74" t="s">
        <v>104</v>
      </c>
      <c r="F518" s="14" t="s">
        <v>92</v>
      </c>
      <c r="G518" s="75" t="s">
        <v>78</v>
      </c>
      <c r="H518" s="210">
        <v>87348</v>
      </c>
      <c r="I518" s="210">
        <v>90168</v>
      </c>
      <c r="J518" s="183">
        <v>2025</v>
      </c>
      <c r="K518" s="15" t="s">
        <v>194</v>
      </c>
      <c r="L518" s="2">
        <f>Mensualización!BP36</f>
        <v>0</v>
      </c>
      <c r="M518" s="211">
        <f t="shared" si="44"/>
        <v>0</v>
      </c>
      <c r="N518" s="2">
        <f t="shared" si="38"/>
        <v>0</v>
      </c>
      <c r="O518" s="15">
        <f t="shared" si="41"/>
        <v>0</v>
      </c>
      <c r="P518" s="212">
        <f t="shared" si="42"/>
        <v>0</v>
      </c>
      <c r="Q518" s="15">
        <f t="shared" si="42"/>
        <v>0</v>
      </c>
      <c r="R518" s="133"/>
      <c r="S518" s="133"/>
      <c r="T518" s="133"/>
      <c r="U518" s="133"/>
      <c r="V518" s="133"/>
      <c r="W518" s="133"/>
      <c r="X518" s="213">
        <f t="shared" si="39"/>
        <v>0</v>
      </c>
      <c r="Y518" s="213"/>
      <c r="Z518" s="214">
        <f t="shared" si="40"/>
        <v>0</v>
      </c>
      <c r="AA518" s="133"/>
    </row>
    <row r="519" spans="2:27" ht="38.25" hidden="1" x14ac:dyDescent="0.25">
      <c r="B519" s="208">
        <v>25</v>
      </c>
      <c r="C519" s="209" t="s">
        <v>74</v>
      </c>
      <c r="D519" s="14" t="s">
        <v>75</v>
      </c>
      <c r="E519" s="74" t="s">
        <v>105</v>
      </c>
      <c r="F519" s="14" t="s">
        <v>92</v>
      </c>
      <c r="G519" s="75" t="s">
        <v>78</v>
      </c>
      <c r="H519" s="210">
        <v>87348</v>
      </c>
      <c r="I519" s="210">
        <v>90168</v>
      </c>
      <c r="J519" s="183">
        <v>2025</v>
      </c>
      <c r="K519" s="15" t="s">
        <v>194</v>
      </c>
      <c r="L519" s="2">
        <f>Mensualización!BP37</f>
        <v>0</v>
      </c>
      <c r="M519" s="211">
        <f t="shared" si="44"/>
        <v>0</v>
      </c>
      <c r="N519" s="2">
        <f t="shared" si="38"/>
        <v>0</v>
      </c>
      <c r="O519" s="15">
        <f t="shared" si="41"/>
        <v>0</v>
      </c>
      <c r="P519" s="212">
        <f t="shared" si="42"/>
        <v>0</v>
      </c>
      <c r="Q519" s="15">
        <f t="shared" si="42"/>
        <v>0</v>
      </c>
      <c r="R519" s="133"/>
      <c r="S519" s="133"/>
      <c r="T519" s="133"/>
      <c r="U519" s="133"/>
      <c r="V519" s="133"/>
      <c r="W519" s="133"/>
      <c r="X519" s="213">
        <f t="shared" si="39"/>
        <v>0</v>
      </c>
      <c r="Y519" s="213"/>
      <c r="Z519" s="214">
        <f t="shared" si="40"/>
        <v>0</v>
      </c>
      <c r="AA519" s="133"/>
    </row>
    <row r="520" spans="2:27" ht="38.25" hidden="1" x14ac:dyDescent="0.25">
      <c r="B520" s="208">
        <v>26</v>
      </c>
      <c r="C520" s="209" t="s">
        <v>74</v>
      </c>
      <c r="D520" s="14" t="s">
        <v>75</v>
      </c>
      <c r="E520" s="74" t="s">
        <v>106</v>
      </c>
      <c r="F520" s="14" t="s">
        <v>92</v>
      </c>
      <c r="G520" s="75" t="s">
        <v>78</v>
      </c>
      <c r="H520" s="210">
        <v>87348</v>
      </c>
      <c r="I520" s="210">
        <v>90168</v>
      </c>
      <c r="J520" s="183">
        <v>2025</v>
      </c>
      <c r="K520" s="15" t="s">
        <v>194</v>
      </c>
      <c r="L520" s="2">
        <f>Mensualización!BP38</f>
        <v>0</v>
      </c>
      <c r="M520" s="211">
        <f t="shared" si="44"/>
        <v>0</v>
      </c>
      <c r="N520" s="2">
        <f t="shared" si="38"/>
        <v>0</v>
      </c>
      <c r="O520" s="15">
        <f t="shared" si="41"/>
        <v>0</v>
      </c>
      <c r="P520" s="212">
        <f t="shared" si="42"/>
        <v>0</v>
      </c>
      <c r="Q520" s="15">
        <f t="shared" si="42"/>
        <v>0</v>
      </c>
      <c r="R520" s="133"/>
      <c r="S520" s="133"/>
      <c r="T520" s="133"/>
      <c r="U520" s="133"/>
      <c r="V520" s="133"/>
      <c r="W520" s="133"/>
      <c r="X520" s="213">
        <f t="shared" si="39"/>
        <v>0</v>
      </c>
      <c r="Y520" s="213"/>
      <c r="Z520" s="214">
        <f t="shared" si="40"/>
        <v>0</v>
      </c>
      <c r="AA520" s="133"/>
    </row>
    <row r="521" spans="2:27" ht="38.25" hidden="1" x14ac:dyDescent="0.25">
      <c r="B521" s="208">
        <v>27</v>
      </c>
      <c r="C521" s="209" t="s">
        <v>74</v>
      </c>
      <c r="D521" s="14" t="s">
        <v>75</v>
      </c>
      <c r="E521" s="74" t="s">
        <v>107</v>
      </c>
      <c r="F521" s="14" t="s">
        <v>92</v>
      </c>
      <c r="G521" s="75" t="s">
        <v>78</v>
      </c>
      <c r="H521" s="210">
        <v>87348</v>
      </c>
      <c r="I521" s="210">
        <v>90168</v>
      </c>
      <c r="J521" s="183">
        <v>2025</v>
      </c>
      <c r="K521" s="15" t="s">
        <v>194</v>
      </c>
      <c r="L521" s="2">
        <f>Mensualización!BP39</f>
        <v>0</v>
      </c>
      <c r="M521" s="211">
        <f t="shared" si="44"/>
        <v>0</v>
      </c>
      <c r="N521" s="2">
        <f t="shared" si="38"/>
        <v>0</v>
      </c>
      <c r="O521" s="15">
        <f t="shared" si="41"/>
        <v>0</v>
      </c>
      <c r="P521" s="212">
        <f t="shared" si="42"/>
        <v>0</v>
      </c>
      <c r="Q521" s="15">
        <f t="shared" si="42"/>
        <v>0</v>
      </c>
      <c r="R521" s="133"/>
      <c r="S521" s="133"/>
      <c r="T521" s="133"/>
      <c r="U521" s="133"/>
      <c r="V521" s="133"/>
      <c r="W521" s="133"/>
      <c r="X521" s="213">
        <f t="shared" si="39"/>
        <v>0</v>
      </c>
      <c r="Y521" s="213"/>
      <c r="Z521" s="214">
        <f t="shared" si="40"/>
        <v>0</v>
      </c>
      <c r="AA521" s="133"/>
    </row>
    <row r="522" spans="2:27" ht="38.25" hidden="1" x14ac:dyDescent="0.25">
      <c r="B522" s="208">
        <v>28</v>
      </c>
      <c r="C522" s="209" t="s">
        <v>74</v>
      </c>
      <c r="D522" s="14" t="s">
        <v>75</v>
      </c>
      <c r="E522" s="74" t="s">
        <v>108</v>
      </c>
      <c r="F522" s="14" t="s">
        <v>92</v>
      </c>
      <c r="G522" s="75" t="s">
        <v>78</v>
      </c>
      <c r="H522" s="210">
        <v>53754</v>
      </c>
      <c r="I522" s="210">
        <v>55491</v>
      </c>
      <c r="J522" s="183">
        <v>2025</v>
      </c>
      <c r="K522" s="15" t="s">
        <v>194</v>
      </c>
      <c r="L522" s="2">
        <f>Mensualización!BP40</f>
        <v>0</v>
      </c>
      <c r="M522" s="211">
        <f t="shared" si="44"/>
        <v>0</v>
      </c>
      <c r="N522" s="2">
        <f t="shared" si="38"/>
        <v>0</v>
      </c>
      <c r="O522" s="15">
        <f t="shared" si="41"/>
        <v>0</v>
      </c>
      <c r="P522" s="212">
        <f t="shared" si="42"/>
        <v>0</v>
      </c>
      <c r="Q522" s="15">
        <f t="shared" si="42"/>
        <v>0</v>
      </c>
      <c r="R522" s="133"/>
      <c r="S522" s="133"/>
      <c r="T522" s="133"/>
      <c r="U522" s="133"/>
      <c r="V522" s="133"/>
      <c r="W522" s="133"/>
      <c r="X522" s="213">
        <f t="shared" si="39"/>
        <v>0</v>
      </c>
      <c r="Y522" s="213"/>
      <c r="Z522" s="214">
        <f t="shared" si="40"/>
        <v>0</v>
      </c>
      <c r="AA522" s="133"/>
    </row>
    <row r="523" spans="2:27" ht="38.25" hidden="1" x14ac:dyDescent="0.25">
      <c r="B523" s="208">
        <v>29</v>
      </c>
      <c r="C523" s="209" t="s">
        <v>74</v>
      </c>
      <c r="D523" s="14" t="s">
        <v>75</v>
      </c>
      <c r="E523" s="74" t="s">
        <v>109</v>
      </c>
      <c r="F523" s="14" t="s">
        <v>92</v>
      </c>
      <c r="G523" s="75" t="s">
        <v>78</v>
      </c>
      <c r="H523" s="210">
        <v>33594</v>
      </c>
      <c r="I523" s="210">
        <v>34680</v>
      </c>
      <c r="J523" s="183">
        <v>2025</v>
      </c>
      <c r="K523" s="15" t="s">
        <v>194</v>
      </c>
      <c r="L523" s="2">
        <f>Mensualización!BP41</f>
        <v>0</v>
      </c>
      <c r="M523" s="211">
        <f t="shared" si="44"/>
        <v>0</v>
      </c>
      <c r="N523" s="2">
        <f t="shared" si="38"/>
        <v>0</v>
      </c>
      <c r="O523" s="15">
        <f t="shared" si="41"/>
        <v>0</v>
      </c>
      <c r="P523" s="212">
        <f t="shared" si="42"/>
        <v>0</v>
      </c>
      <c r="Q523" s="15">
        <f t="shared" si="42"/>
        <v>0</v>
      </c>
      <c r="R523" s="133"/>
      <c r="S523" s="133"/>
      <c r="T523" s="133"/>
      <c r="U523" s="133"/>
      <c r="V523" s="133"/>
      <c r="W523" s="133"/>
      <c r="X523" s="213">
        <f t="shared" si="39"/>
        <v>0</v>
      </c>
      <c r="Y523" s="213"/>
      <c r="Z523" s="214">
        <f t="shared" si="40"/>
        <v>0</v>
      </c>
      <c r="AA523" s="133"/>
    </row>
    <row r="524" spans="2:27" ht="38.25" hidden="1" x14ac:dyDescent="0.25">
      <c r="B524" s="208">
        <v>30</v>
      </c>
      <c r="C524" s="209" t="s">
        <v>74</v>
      </c>
      <c r="D524" s="14" t="s">
        <v>75</v>
      </c>
      <c r="E524" s="74" t="s">
        <v>110</v>
      </c>
      <c r="F524" s="14" t="s">
        <v>92</v>
      </c>
      <c r="G524" s="75" t="s">
        <v>78</v>
      </c>
      <c r="H524" s="210">
        <v>153345</v>
      </c>
      <c r="I524" s="210">
        <v>158298</v>
      </c>
      <c r="J524" s="183">
        <v>2025</v>
      </c>
      <c r="K524" s="15" t="s">
        <v>194</v>
      </c>
      <c r="L524" s="2">
        <f>Mensualización!BP42</f>
        <v>0</v>
      </c>
      <c r="M524" s="211">
        <f t="shared" si="44"/>
        <v>0</v>
      </c>
      <c r="N524" s="2">
        <f t="shared" si="38"/>
        <v>0</v>
      </c>
      <c r="O524" s="15">
        <f t="shared" si="41"/>
        <v>0</v>
      </c>
      <c r="P524" s="212">
        <f t="shared" si="42"/>
        <v>0</v>
      </c>
      <c r="Q524" s="15">
        <f t="shared" si="42"/>
        <v>0</v>
      </c>
      <c r="R524" s="133"/>
      <c r="S524" s="133"/>
      <c r="T524" s="133"/>
      <c r="U524" s="133"/>
      <c r="V524" s="133"/>
      <c r="W524" s="133"/>
      <c r="X524" s="213">
        <f t="shared" si="39"/>
        <v>0</v>
      </c>
      <c r="Y524" s="213"/>
      <c r="Z524" s="214">
        <f t="shared" si="40"/>
        <v>0</v>
      </c>
      <c r="AA524" s="133"/>
    </row>
    <row r="525" spans="2:27" ht="38.25" hidden="1" x14ac:dyDescent="0.25">
      <c r="B525" s="208">
        <v>31</v>
      </c>
      <c r="C525" s="209" t="s">
        <v>74</v>
      </c>
      <c r="D525" s="14" t="s">
        <v>75</v>
      </c>
      <c r="E525" s="74" t="s">
        <v>111</v>
      </c>
      <c r="F525" s="14" t="s">
        <v>112</v>
      </c>
      <c r="G525" s="75" t="s">
        <v>78</v>
      </c>
      <c r="H525" s="210">
        <v>262044</v>
      </c>
      <c r="I525" s="210">
        <v>270507</v>
      </c>
      <c r="J525" s="183">
        <v>2025</v>
      </c>
      <c r="K525" s="15" t="s">
        <v>194</v>
      </c>
      <c r="L525" s="2">
        <f>Mensualización!BP43</f>
        <v>0</v>
      </c>
      <c r="M525" s="211">
        <f t="shared" si="44"/>
        <v>0</v>
      </c>
      <c r="N525" s="2">
        <f t="shared" ref="N525:N588" si="45">+Z525</f>
        <v>0</v>
      </c>
      <c r="O525" s="15">
        <f t="shared" si="41"/>
        <v>0</v>
      </c>
      <c r="P525" s="212">
        <f t="shared" si="42"/>
        <v>0</v>
      </c>
      <c r="Q525" s="15">
        <f t="shared" si="42"/>
        <v>0</v>
      </c>
      <c r="R525" s="133"/>
      <c r="S525" s="133"/>
      <c r="T525" s="133"/>
      <c r="U525" s="133"/>
      <c r="V525" s="133"/>
      <c r="W525" s="133"/>
      <c r="X525" s="213">
        <f t="shared" si="39"/>
        <v>0</v>
      </c>
      <c r="Y525" s="213"/>
      <c r="Z525" s="214">
        <f t="shared" si="40"/>
        <v>0</v>
      </c>
      <c r="AA525" s="133"/>
    </row>
    <row r="526" spans="2:27" ht="38.25" hidden="1" x14ac:dyDescent="0.25">
      <c r="B526" s="208">
        <v>32</v>
      </c>
      <c r="C526" s="209" t="s">
        <v>74</v>
      </c>
      <c r="D526" s="14" t="s">
        <v>75</v>
      </c>
      <c r="E526" s="74" t="s">
        <v>113</v>
      </c>
      <c r="F526" s="14" t="s">
        <v>114</v>
      </c>
      <c r="G526" s="75" t="s">
        <v>78</v>
      </c>
      <c r="H526" s="210">
        <v>349392</v>
      </c>
      <c r="I526" s="210">
        <v>360676</v>
      </c>
      <c r="J526" s="183">
        <v>2025</v>
      </c>
      <c r="K526" s="15" t="s">
        <v>194</v>
      </c>
      <c r="L526" s="2">
        <f>Mensualización!BP44</f>
        <v>0</v>
      </c>
      <c r="M526" s="211">
        <f t="shared" si="44"/>
        <v>0</v>
      </c>
      <c r="N526" s="2">
        <f t="shared" si="45"/>
        <v>0</v>
      </c>
      <c r="O526" s="15">
        <f t="shared" si="41"/>
        <v>0</v>
      </c>
      <c r="P526" s="212">
        <f t="shared" si="42"/>
        <v>0</v>
      </c>
      <c r="Q526" s="15">
        <f t="shared" si="42"/>
        <v>0</v>
      </c>
      <c r="R526" s="133"/>
      <c r="S526" s="133"/>
      <c r="T526" s="133"/>
      <c r="U526" s="133"/>
      <c r="V526" s="133"/>
      <c r="W526" s="133"/>
      <c r="X526" s="213">
        <f t="shared" si="39"/>
        <v>0</v>
      </c>
      <c r="Y526" s="213"/>
      <c r="Z526" s="214">
        <f t="shared" si="40"/>
        <v>0</v>
      </c>
      <c r="AA526" s="133"/>
    </row>
    <row r="527" spans="2:27" ht="38.25" hidden="1" x14ac:dyDescent="0.25">
      <c r="B527" s="208">
        <v>33</v>
      </c>
      <c r="C527" s="209" t="s">
        <v>74</v>
      </c>
      <c r="D527" s="14" t="s">
        <v>75</v>
      </c>
      <c r="E527" s="74" t="s">
        <v>115</v>
      </c>
      <c r="F527" s="14" t="s">
        <v>116</v>
      </c>
      <c r="G527" s="75" t="s">
        <v>78</v>
      </c>
      <c r="H527" s="210">
        <v>698784</v>
      </c>
      <c r="I527" s="210">
        <v>721352</v>
      </c>
      <c r="J527" s="183">
        <v>2025</v>
      </c>
      <c r="K527" s="15" t="s">
        <v>194</v>
      </c>
      <c r="L527" s="2">
        <f>Mensualización!BP45</f>
        <v>0</v>
      </c>
      <c r="M527" s="211">
        <f t="shared" si="44"/>
        <v>0</v>
      </c>
      <c r="N527" s="2">
        <f t="shared" si="45"/>
        <v>0</v>
      </c>
      <c r="O527" s="15">
        <f t="shared" si="41"/>
        <v>0</v>
      </c>
      <c r="P527" s="212">
        <f t="shared" si="42"/>
        <v>0</v>
      </c>
      <c r="Q527" s="15">
        <f t="shared" si="42"/>
        <v>0</v>
      </c>
      <c r="R527" s="133"/>
      <c r="S527" s="133"/>
      <c r="T527" s="133"/>
      <c r="U527" s="133"/>
      <c r="V527" s="133"/>
      <c r="W527" s="133"/>
      <c r="X527" s="213">
        <f t="shared" si="39"/>
        <v>0</v>
      </c>
      <c r="Y527" s="213"/>
      <c r="Z527" s="214">
        <f t="shared" si="40"/>
        <v>0</v>
      </c>
      <c r="AA527" s="133"/>
    </row>
    <row r="528" spans="2:27" ht="38.25" hidden="1" x14ac:dyDescent="0.25">
      <c r="B528" s="208">
        <v>34</v>
      </c>
      <c r="C528" s="209" t="s">
        <v>74</v>
      </c>
      <c r="D528" s="14" t="s">
        <v>75</v>
      </c>
      <c r="E528" s="74" t="s">
        <v>117</v>
      </c>
      <c r="F528" s="14" t="s">
        <v>118</v>
      </c>
      <c r="G528" s="75" t="s">
        <v>119</v>
      </c>
      <c r="H528" s="210">
        <v>309078</v>
      </c>
      <c r="I528" s="210">
        <v>319059</v>
      </c>
      <c r="J528" s="183">
        <v>2025</v>
      </c>
      <c r="K528" s="15" t="s">
        <v>194</v>
      </c>
      <c r="L528" s="2">
        <f>Mensualización!BP46</f>
        <v>0</v>
      </c>
      <c r="M528" s="211">
        <f t="shared" si="44"/>
        <v>0</v>
      </c>
      <c r="N528" s="2">
        <f t="shared" si="45"/>
        <v>0</v>
      </c>
      <c r="O528" s="15">
        <f t="shared" si="41"/>
        <v>0</v>
      </c>
      <c r="P528" s="212">
        <f t="shared" si="42"/>
        <v>0</v>
      </c>
      <c r="Q528" s="15">
        <f t="shared" si="42"/>
        <v>0</v>
      </c>
      <c r="R528" s="133"/>
      <c r="S528" s="133"/>
      <c r="T528" s="133"/>
      <c r="U528" s="133"/>
      <c r="V528" s="133"/>
      <c r="W528" s="133"/>
      <c r="X528" s="213">
        <f t="shared" si="39"/>
        <v>0</v>
      </c>
      <c r="Y528" s="213"/>
      <c r="Z528" s="214">
        <f t="shared" si="40"/>
        <v>0</v>
      </c>
      <c r="AA528" s="133"/>
    </row>
    <row r="529" spans="2:27" ht="38.25" hidden="1" x14ac:dyDescent="0.25">
      <c r="B529" s="208">
        <v>35</v>
      </c>
      <c r="C529" s="209" t="s">
        <v>74</v>
      </c>
      <c r="D529" s="14" t="s">
        <v>75</v>
      </c>
      <c r="E529" s="74" t="s">
        <v>120</v>
      </c>
      <c r="F529" s="14" t="s">
        <v>114</v>
      </c>
      <c r="G529" s="75" t="s">
        <v>119</v>
      </c>
      <c r="H529" s="210">
        <v>412104</v>
      </c>
      <c r="I529" s="210">
        <v>425412</v>
      </c>
      <c r="J529" s="183">
        <v>2025</v>
      </c>
      <c r="K529" s="15" t="s">
        <v>194</v>
      </c>
      <c r="L529" s="2">
        <f>Mensualización!BP47</f>
        <v>0</v>
      </c>
      <c r="M529" s="211">
        <f t="shared" si="44"/>
        <v>0</v>
      </c>
      <c r="N529" s="2">
        <f t="shared" si="45"/>
        <v>0</v>
      </c>
      <c r="O529" s="15">
        <f t="shared" si="41"/>
        <v>0</v>
      </c>
      <c r="P529" s="212">
        <f t="shared" si="42"/>
        <v>0</v>
      </c>
      <c r="Q529" s="15">
        <f t="shared" si="42"/>
        <v>0</v>
      </c>
      <c r="R529" s="133"/>
      <c r="S529" s="133"/>
      <c r="T529" s="133"/>
      <c r="U529" s="133"/>
      <c r="V529" s="133"/>
      <c r="W529" s="133"/>
      <c r="X529" s="213">
        <f t="shared" si="39"/>
        <v>0</v>
      </c>
      <c r="Y529" s="213"/>
      <c r="Z529" s="214">
        <f t="shared" si="40"/>
        <v>0</v>
      </c>
      <c r="AA529" s="133"/>
    </row>
    <row r="530" spans="2:27" ht="38.25" hidden="1" x14ac:dyDescent="0.25">
      <c r="B530" s="208">
        <v>36</v>
      </c>
      <c r="C530" s="209" t="s">
        <v>74</v>
      </c>
      <c r="D530" s="14" t="s">
        <v>75</v>
      </c>
      <c r="E530" s="74" t="s">
        <v>121</v>
      </c>
      <c r="F530" s="14" t="s">
        <v>116</v>
      </c>
      <c r="G530" s="75" t="s">
        <v>119</v>
      </c>
      <c r="H530" s="210">
        <v>824208</v>
      </c>
      <c r="I530" s="210">
        <v>850824</v>
      </c>
      <c r="J530" s="183">
        <v>2025</v>
      </c>
      <c r="K530" s="15" t="s">
        <v>194</v>
      </c>
      <c r="L530" s="2">
        <f>Mensualización!BP48</f>
        <v>0</v>
      </c>
      <c r="M530" s="211">
        <f t="shared" si="44"/>
        <v>0</v>
      </c>
      <c r="N530" s="2">
        <f t="shared" si="45"/>
        <v>0</v>
      </c>
      <c r="O530" s="15">
        <f t="shared" si="41"/>
        <v>0</v>
      </c>
      <c r="P530" s="212">
        <f t="shared" si="42"/>
        <v>0</v>
      </c>
      <c r="Q530" s="15">
        <f t="shared" si="42"/>
        <v>0</v>
      </c>
      <c r="R530" s="133"/>
      <c r="S530" s="133"/>
      <c r="T530" s="133"/>
      <c r="U530" s="133"/>
      <c r="V530" s="133"/>
      <c r="W530" s="133"/>
      <c r="X530" s="213">
        <f t="shared" si="39"/>
        <v>0</v>
      </c>
      <c r="Y530" s="213"/>
      <c r="Z530" s="214">
        <f t="shared" si="40"/>
        <v>0</v>
      </c>
      <c r="AA530" s="133"/>
    </row>
    <row r="531" spans="2:27" ht="38.25" hidden="1" x14ac:dyDescent="0.25">
      <c r="B531" s="208">
        <v>37</v>
      </c>
      <c r="C531" s="209" t="s">
        <v>74</v>
      </c>
      <c r="D531" s="14" t="s">
        <v>75</v>
      </c>
      <c r="E531" s="74" t="s">
        <v>122</v>
      </c>
      <c r="F531" s="14" t="s">
        <v>77</v>
      </c>
      <c r="G531" s="75" t="s">
        <v>119</v>
      </c>
      <c r="H531" s="210">
        <v>68086720</v>
      </c>
      <c r="I531" s="210">
        <v>70285760</v>
      </c>
      <c r="J531" s="183">
        <v>2025</v>
      </c>
      <c r="K531" s="15" t="s">
        <v>194</v>
      </c>
      <c r="L531" s="2">
        <f>Mensualización!BP49</f>
        <v>0</v>
      </c>
      <c r="M531" s="211">
        <f t="shared" si="44"/>
        <v>0</v>
      </c>
      <c r="N531" s="2">
        <f t="shared" si="45"/>
        <v>0</v>
      </c>
      <c r="O531" s="15">
        <f t="shared" si="41"/>
        <v>0</v>
      </c>
      <c r="P531" s="212">
        <f t="shared" si="42"/>
        <v>0</v>
      </c>
      <c r="Q531" s="15">
        <f t="shared" si="42"/>
        <v>0</v>
      </c>
      <c r="R531" s="133"/>
      <c r="S531" s="133"/>
      <c r="T531" s="133"/>
      <c r="U531" s="133"/>
      <c r="V531" s="133"/>
      <c r="W531" s="133"/>
      <c r="X531" s="213">
        <f t="shared" si="39"/>
        <v>0</v>
      </c>
      <c r="Y531" s="213"/>
      <c r="Z531" s="214">
        <f t="shared" si="40"/>
        <v>0</v>
      </c>
      <c r="AA531" s="133"/>
    </row>
    <row r="532" spans="2:27" ht="38.25" hidden="1" x14ac:dyDescent="0.25">
      <c r="B532" s="208">
        <v>38</v>
      </c>
      <c r="C532" s="209" t="s">
        <v>74</v>
      </c>
      <c r="D532" s="14" t="s">
        <v>75</v>
      </c>
      <c r="E532" s="74" t="s">
        <v>123</v>
      </c>
      <c r="F532" s="14" t="s">
        <v>77</v>
      </c>
      <c r="G532" s="75" t="s">
        <v>119</v>
      </c>
      <c r="H532" s="210">
        <v>30818240</v>
      </c>
      <c r="I532" s="210">
        <v>31813600</v>
      </c>
      <c r="J532" s="183">
        <v>2025</v>
      </c>
      <c r="K532" s="15" t="s">
        <v>194</v>
      </c>
      <c r="L532" s="2">
        <f>Mensualización!BP50</f>
        <v>0</v>
      </c>
      <c r="M532" s="211">
        <f t="shared" si="44"/>
        <v>0</v>
      </c>
      <c r="N532" s="2">
        <f t="shared" si="45"/>
        <v>0</v>
      </c>
      <c r="O532" s="15">
        <f t="shared" si="41"/>
        <v>0</v>
      </c>
      <c r="P532" s="212">
        <f t="shared" si="42"/>
        <v>0</v>
      </c>
      <c r="Q532" s="15">
        <f t="shared" si="42"/>
        <v>0</v>
      </c>
      <c r="R532" s="133"/>
      <c r="S532" s="133"/>
      <c r="T532" s="133"/>
      <c r="U532" s="133"/>
      <c r="V532" s="133"/>
      <c r="W532" s="133"/>
      <c r="X532" s="213">
        <f t="shared" si="39"/>
        <v>0</v>
      </c>
      <c r="Y532" s="213"/>
      <c r="Z532" s="214">
        <f t="shared" si="40"/>
        <v>0</v>
      </c>
      <c r="AA532" s="133"/>
    </row>
    <row r="533" spans="2:27" ht="38.25" hidden="1" x14ac:dyDescent="0.25">
      <c r="B533" s="208">
        <v>39</v>
      </c>
      <c r="C533" s="209" t="s">
        <v>74</v>
      </c>
      <c r="D533" s="14" t="s">
        <v>75</v>
      </c>
      <c r="E533" s="74" t="s">
        <v>124</v>
      </c>
      <c r="F533" s="14" t="s">
        <v>77</v>
      </c>
      <c r="G533" s="75" t="s">
        <v>119</v>
      </c>
      <c r="H533" s="210">
        <v>7167040</v>
      </c>
      <c r="I533" s="210">
        <v>7398560</v>
      </c>
      <c r="J533" s="183">
        <v>2025</v>
      </c>
      <c r="K533" s="15" t="s">
        <v>194</v>
      </c>
      <c r="L533" s="2">
        <f>Mensualización!BP51</f>
        <v>0</v>
      </c>
      <c r="M533" s="211">
        <f t="shared" si="44"/>
        <v>0</v>
      </c>
      <c r="N533" s="2">
        <f t="shared" si="45"/>
        <v>0</v>
      </c>
      <c r="O533" s="15">
        <f t="shared" si="41"/>
        <v>0</v>
      </c>
      <c r="P533" s="212">
        <f t="shared" si="42"/>
        <v>0</v>
      </c>
      <c r="Q533" s="15">
        <f t="shared" si="42"/>
        <v>0</v>
      </c>
      <c r="R533" s="133"/>
      <c r="S533" s="133"/>
      <c r="T533" s="133"/>
      <c r="U533" s="133"/>
      <c r="V533" s="133"/>
      <c r="W533" s="133"/>
      <c r="X533" s="213">
        <f t="shared" si="39"/>
        <v>0</v>
      </c>
      <c r="Y533" s="213"/>
      <c r="Z533" s="214">
        <f t="shared" si="40"/>
        <v>0</v>
      </c>
      <c r="AA533" s="133"/>
    </row>
    <row r="534" spans="2:27" ht="38.25" hidden="1" x14ac:dyDescent="0.25">
      <c r="B534" s="208">
        <v>40</v>
      </c>
      <c r="C534" s="209" t="s">
        <v>74</v>
      </c>
      <c r="D534" s="14" t="s">
        <v>75</v>
      </c>
      <c r="E534" s="74" t="s">
        <v>125</v>
      </c>
      <c r="F534" s="14" t="s">
        <v>77</v>
      </c>
      <c r="G534" s="75" t="s">
        <v>119</v>
      </c>
      <c r="H534" s="210">
        <v>13617280</v>
      </c>
      <c r="I534" s="210">
        <v>14056960</v>
      </c>
      <c r="J534" s="183">
        <v>2025</v>
      </c>
      <c r="K534" s="15" t="s">
        <v>194</v>
      </c>
      <c r="L534" s="2">
        <f>Mensualización!BP52</f>
        <v>0</v>
      </c>
      <c r="M534" s="211">
        <f t="shared" si="44"/>
        <v>0</v>
      </c>
      <c r="N534" s="2">
        <f t="shared" si="45"/>
        <v>0</v>
      </c>
      <c r="O534" s="15">
        <f t="shared" si="41"/>
        <v>0</v>
      </c>
      <c r="P534" s="212">
        <f t="shared" si="42"/>
        <v>0</v>
      </c>
      <c r="Q534" s="15">
        <f t="shared" si="42"/>
        <v>0</v>
      </c>
      <c r="R534" s="133"/>
      <c r="S534" s="133"/>
      <c r="T534" s="133"/>
      <c r="U534" s="133"/>
      <c r="V534" s="133"/>
      <c r="W534" s="133"/>
      <c r="X534" s="213">
        <f t="shared" si="39"/>
        <v>0</v>
      </c>
      <c r="Y534" s="213"/>
      <c r="Z534" s="214">
        <f t="shared" si="40"/>
        <v>0</v>
      </c>
      <c r="AA534" s="133"/>
    </row>
    <row r="535" spans="2:27" ht="38.25" hidden="1" x14ac:dyDescent="0.25">
      <c r="B535" s="208">
        <v>41</v>
      </c>
      <c r="C535" s="209" t="s">
        <v>74</v>
      </c>
      <c r="D535" s="14" t="s">
        <v>75</v>
      </c>
      <c r="E535" s="74" t="s">
        <v>126</v>
      </c>
      <c r="F535" s="14" t="s">
        <v>77</v>
      </c>
      <c r="G535" s="75" t="s">
        <v>78</v>
      </c>
      <c r="H535" s="210">
        <v>1000000</v>
      </c>
      <c r="I535" s="210">
        <v>1000000</v>
      </c>
      <c r="J535" s="183">
        <v>2025</v>
      </c>
      <c r="K535" s="15" t="s">
        <v>194</v>
      </c>
      <c r="L535" s="2">
        <f>Mensualización!BP53</f>
        <v>0</v>
      </c>
      <c r="M535" s="211">
        <f t="shared" si="44"/>
        <v>0</v>
      </c>
      <c r="N535" s="2">
        <f t="shared" si="45"/>
        <v>0</v>
      </c>
      <c r="O535" s="15">
        <f t="shared" si="41"/>
        <v>0</v>
      </c>
      <c r="P535" s="212">
        <f t="shared" si="42"/>
        <v>0</v>
      </c>
      <c r="Q535" s="15">
        <f t="shared" si="42"/>
        <v>0</v>
      </c>
      <c r="R535" s="133"/>
      <c r="S535" s="133"/>
      <c r="T535" s="133"/>
      <c r="U535" s="133"/>
      <c r="V535" s="133"/>
      <c r="W535" s="133"/>
      <c r="X535" s="213">
        <f t="shared" si="39"/>
        <v>0</v>
      </c>
      <c r="Y535" s="213"/>
      <c r="Z535" s="214">
        <f t="shared" si="40"/>
        <v>0</v>
      </c>
      <c r="AA535" s="133"/>
    </row>
    <row r="536" spans="2:27" ht="38.25" hidden="1" x14ac:dyDescent="0.25">
      <c r="B536" s="208">
        <v>42</v>
      </c>
      <c r="C536" s="209" t="s">
        <v>74</v>
      </c>
      <c r="D536" s="14" t="s">
        <v>75</v>
      </c>
      <c r="E536" s="74" t="s">
        <v>127</v>
      </c>
      <c r="F536" s="14" t="s">
        <v>77</v>
      </c>
      <c r="G536" s="75" t="s">
        <v>78</v>
      </c>
      <c r="H536" s="210">
        <v>430032</v>
      </c>
      <c r="I536" s="210">
        <v>443928</v>
      </c>
      <c r="J536" s="183">
        <v>2025</v>
      </c>
      <c r="K536" s="15" t="s">
        <v>194</v>
      </c>
      <c r="L536" s="2">
        <f>Mensualización!BP54</f>
        <v>0.39999999999997726</v>
      </c>
      <c r="M536" s="211">
        <f t="shared" si="44"/>
        <v>177571.19999998991</v>
      </c>
      <c r="N536" s="2">
        <f t="shared" si="45"/>
        <v>0</v>
      </c>
      <c r="O536" s="15">
        <f t="shared" si="41"/>
        <v>0</v>
      </c>
      <c r="P536" s="212">
        <f t="shared" si="42"/>
        <v>0.39999999999997726</v>
      </c>
      <c r="Q536" s="15">
        <f t="shared" si="42"/>
        <v>177571.19999998991</v>
      </c>
      <c r="R536" s="133"/>
      <c r="S536" s="133"/>
      <c r="T536" s="133"/>
      <c r="U536" s="133"/>
      <c r="V536" s="133"/>
      <c r="W536" s="133"/>
      <c r="X536" s="213">
        <f t="shared" si="39"/>
        <v>0</v>
      </c>
      <c r="Y536" s="213"/>
      <c r="Z536" s="214">
        <f t="shared" si="40"/>
        <v>0</v>
      </c>
      <c r="AA536" s="133"/>
    </row>
    <row r="537" spans="2:27" ht="38.25" hidden="1" x14ac:dyDescent="0.25">
      <c r="B537" s="208">
        <v>43</v>
      </c>
      <c r="C537" s="209" t="s">
        <v>74</v>
      </c>
      <c r="D537" s="14" t="s">
        <v>75</v>
      </c>
      <c r="E537" s="74" t="s">
        <v>128</v>
      </c>
      <c r="F537" s="14" t="s">
        <v>77</v>
      </c>
      <c r="G537" s="75" t="s">
        <v>78</v>
      </c>
      <c r="H537" s="210">
        <v>1226760</v>
      </c>
      <c r="I537" s="210">
        <v>1266384</v>
      </c>
      <c r="J537" s="183">
        <v>2025</v>
      </c>
      <c r="K537" s="15" t="s">
        <v>194</v>
      </c>
      <c r="L537" s="2">
        <f>Mensualización!BP55</f>
        <v>0.90000000000000036</v>
      </c>
      <c r="M537" s="211">
        <f t="shared" si="44"/>
        <v>1139745.6000000006</v>
      </c>
      <c r="N537" s="2">
        <f t="shared" si="45"/>
        <v>0</v>
      </c>
      <c r="O537" s="15">
        <f t="shared" si="41"/>
        <v>0</v>
      </c>
      <c r="P537" s="212">
        <f t="shared" si="42"/>
        <v>0.90000000000000036</v>
      </c>
      <c r="Q537" s="15">
        <f t="shared" si="42"/>
        <v>1139745.6000000006</v>
      </c>
      <c r="R537" s="133"/>
      <c r="S537" s="133"/>
      <c r="T537" s="133"/>
      <c r="U537" s="133"/>
      <c r="V537" s="133"/>
      <c r="W537" s="133"/>
      <c r="X537" s="213">
        <f t="shared" si="39"/>
        <v>0</v>
      </c>
      <c r="Y537" s="213"/>
      <c r="Z537" s="214">
        <f t="shared" si="40"/>
        <v>0</v>
      </c>
      <c r="AA537" s="133"/>
    </row>
    <row r="538" spans="2:27" ht="38.25" hidden="1" x14ac:dyDescent="0.25">
      <c r="B538" s="208">
        <v>44</v>
      </c>
      <c r="C538" s="209" t="s">
        <v>74</v>
      </c>
      <c r="D538" s="14" t="s">
        <v>75</v>
      </c>
      <c r="E538" s="74" t="s">
        <v>129</v>
      </c>
      <c r="F538" s="14" t="s">
        <v>77</v>
      </c>
      <c r="G538" s="75" t="s">
        <v>78</v>
      </c>
      <c r="H538" s="210">
        <v>698784</v>
      </c>
      <c r="I538" s="210">
        <v>721344</v>
      </c>
      <c r="J538" s="183">
        <v>2025</v>
      </c>
      <c r="K538" s="15" t="s">
        <v>194</v>
      </c>
      <c r="L538" s="2">
        <f>Mensualización!BP56</f>
        <v>0</v>
      </c>
      <c r="M538" s="211">
        <f t="shared" si="44"/>
        <v>0</v>
      </c>
      <c r="N538" s="2">
        <f t="shared" si="45"/>
        <v>0</v>
      </c>
      <c r="O538" s="15">
        <f t="shared" si="41"/>
        <v>0</v>
      </c>
      <c r="P538" s="212">
        <f t="shared" si="42"/>
        <v>0</v>
      </c>
      <c r="Q538" s="15">
        <f t="shared" si="42"/>
        <v>0</v>
      </c>
      <c r="R538" s="133"/>
      <c r="S538" s="133"/>
      <c r="T538" s="133"/>
      <c r="U538" s="133"/>
      <c r="V538" s="133"/>
      <c r="W538" s="133"/>
      <c r="X538" s="213">
        <f t="shared" si="39"/>
        <v>0</v>
      </c>
      <c r="Y538" s="213"/>
      <c r="Z538" s="214">
        <f t="shared" si="40"/>
        <v>0</v>
      </c>
      <c r="AA538" s="133"/>
    </row>
    <row r="539" spans="2:27" ht="38.25" hidden="1" x14ac:dyDescent="0.25">
      <c r="B539" s="208">
        <v>45</v>
      </c>
      <c r="C539" s="209" t="s">
        <v>74</v>
      </c>
      <c r="D539" s="14" t="s">
        <v>75</v>
      </c>
      <c r="E539" s="74" t="s">
        <v>130</v>
      </c>
      <c r="F539" s="14" t="s">
        <v>77</v>
      </c>
      <c r="G539" s="75" t="s">
        <v>78</v>
      </c>
      <c r="H539" s="210">
        <v>913776</v>
      </c>
      <c r="I539" s="210">
        <v>943296</v>
      </c>
      <c r="J539" s="183">
        <v>2025</v>
      </c>
      <c r="K539" s="15" t="s">
        <v>194</v>
      </c>
      <c r="L539" s="2">
        <f>Mensualización!BP57</f>
        <v>0</v>
      </c>
      <c r="M539" s="211">
        <f t="shared" si="44"/>
        <v>0</v>
      </c>
      <c r="N539" s="2">
        <f t="shared" si="45"/>
        <v>0</v>
      </c>
      <c r="O539" s="15">
        <f t="shared" si="41"/>
        <v>0</v>
      </c>
      <c r="P539" s="212">
        <f t="shared" si="42"/>
        <v>0</v>
      </c>
      <c r="Q539" s="15">
        <f t="shared" si="42"/>
        <v>0</v>
      </c>
      <c r="R539" s="133"/>
      <c r="S539" s="133"/>
      <c r="T539" s="133"/>
      <c r="U539" s="133"/>
      <c r="V539" s="133"/>
      <c r="W539" s="133"/>
      <c r="X539" s="213">
        <f t="shared" si="39"/>
        <v>0</v>
      </c>
      <c r="Y539" s="213"/>
      <c r="Z539" s="214">
        <f t="shared" si="40"/>
        <v>0</v>
      </c>
      <c r="AA539" s="133"/>
    </row>
    <row r="540" spans="2:27" ht="38.25" hidden="1" x14ac:dyDescent="0.25">
      <c r="B540" s="208">
        <v>46</v>
      </c>
      <c r="C540" s="209" t="s">
        <v>74</v>
      </c>
      <c r="D540" s="14" t="s">
        <v>75</v>
      </c>
      <c r="E540" s="74" t="s">
        <v>131</v>
      </c>
      <c r="F540" s="14" t="s">
        <v>77</v>
      </c>
      <c r="G540" s="75" t="s">
        <v>78</v>
      </c>
      <c r="H540" s="210">
        <v>322512</v>
      </c>
      <c r="I540" s="210">
        <v>332928</v>
      </c>
      <c r="J540" s="183">
        <v>2025</v>
      </c>
      <c r="K540" s="15" t="s">
        <v>194</v>
      </c>
      <c r="L540" s="2">
        <f>Mensualización!BP58</f>
        <v>0</v>
      </c>
      <c r="M540" s="211">
        <f t="shared" si="44"/>
        <v>0</v>
      </c>
      <c r="N540" s="2">
        <f t="shared" si="45"/>
        <v>0</v>
      </c>
      <c r="O540" s="15">
        <f t="shared" si="41"/>
        <v>0</v>
      </c>
      <c r="P540" s="212">
        <f t="shared" si="42"/>
        <v>0</v>
      </c>
      <c r="Q540" s="15">
        <f t="shared" si="42"/>
        <v>0</v>
      </c>
      <c r="R540" s="133"/>
      <c r="S540" s="133"/>
      <c r="T540" s="133"/>
      <c r="U540" s="133"/>
      <c r="V540" s="133"/>
      <c r="W540" s="133"/>
      <c r="X540" s="213">
        <f t="shared" si="39"/>
        <v>0</v>
      </c>
      <c r="Y540" s="213"/>
      <c r="Z540" s="214">
        <f t="shared" si="40"/>
        <v>0</v>
      </c>
      <c r="AA540" s="133"/>
    </row>
    <row r="541" spans="2:27" ht="38.25" hidden="1" x14ac:dyDescent="0.25">
      <c r="B541" s="208">
        <v>47</v>
      </c>
      <c r="C541" s="209" t="s">
        <v>74</v>
      </c>
      <c r="D541" s="14" t="s">
        <v>75</v>
      </c>
      <c r="E541" s="74" t="s">
        <v>132</v>
      </c>
      <c r="F541" s="14" t="s">
        <v>77</v>
      </c>
      <c r="G541" s="75" t="s">
        <v>78</v>
      </c>
      <c r="H541" s="210">
        <v>268752</v>
      </c>
      <c r="I541" s="210">
        <v>277440</v>
      </c>
      <c r="J541" s="183">
        <v>2025</v>
      </c>
      <c r="K541" s="15" t="s">
        <v>194</v>
      </c>
      <c r="L541" s="2">
        <f>Mensualización!BP59</f>
        <v>0</v>
      </c>
      <c r="M541" s="211">
        <f t="shared" si="44"/>
        <v>0</v>
      </c>
      <c r="N541" s="2">
        <f t="shared" si="45"/>
        <v>0</v>
      </c>
      <c r="O541" s="15">
        <f t="shared" si="41"/>
        <v>0</v>
      </c>
      <c r="P541" s="212">
        <f t="shared" si="42"/>
        <v>0</v>
      </c>
      <c r="Q541" s="15">
        <f t="shared" si="42"/>
        <v>0</v>
      </c>
      <c r="R541" s="133"/>
      <c r="S541" s="133"/>
      <c r="T541" s="133"/>
      <c r="U541" s="133"/>
      <c r="V541" s="133"/>
      <c r="W541" s="133"/>
      <c r="X541" s="213">
        <f t="shared" si="39"/>
        <v>0</v>
      </c>
      <c r="Y541" s="213"/>
      <c r="Z541" s="214">
        <f t="shared" si="40"/>
        <v>0</v>
      </c>
      <c r="AA541" s="133"/>
    </row>
    <row r="542" spans="2:27" ht="38.25" hidden="1" x14ac:dyDescent="0.25">
      <c r="B542" s="208">
        <v>48</v>
      </c>
      <c r="C542" s="209" t="s">
        <v>74</v>
      </c>
      <c r="D542" s="14" t="s">
        <v>75</v>
      </c>
      <c r="E542" s="74" t="s">
        <v>133</v>
      </c>
      <c r="F542" s="14" t="s">
        <v>77</v>
      </c>
      <c r="G542" s="75" t="s">
        <v>78</v>
      </c>
      <c r="H542" s="210">
        <v>14423576</v>
      </c>
      <c r="I542" s="210">
        <v>14889464</v>
      </c>
      <c r="J542" s="183">
        <v>2025</v>
      </c>
      <c r="K542" s="15" t="s">
        <v>194</v>
      </c>
      <c r="L542" s="2">
        <f>Mensualización!BP60</f>
        <v>0</v>
      </c>
      <c r="M542" s="211">
        <f t="shared" si="44"/>
        <v>0</v>
      </c>
      <c r="N542" s="2">
        <f t="shared" si="45"/>
        <v>0</v>
      </c>
      <c r="O542" s="15">
        <f t="shared" si="41"/>
        <v>0</v>
      </c>
      <c r="P542" s="212">
        <f t="shared" si="42"/>
        <v>0</v>
      </c>
      <c r="Q542" s="15">
        <f t="shared" si="42"/>
        <v>0</v>
      </c>
      <c r="R542" s="133"/>
      <c r="S542" s="133"/>
      <c r="T542" s="133"/>
      <c r="U542" s="133"/>
      <c r="V542" s="133"/>
      <c r="W542" s="133"/>
      <c r="X542" s="213">
        <f t="shared" si="39"/>
        <v>0</v>
      </c>
      <c r="Y542" s="213"/>
      <c r="Z542" s="214">
        <f t="shared" si="40"/>
        <v>0</v>
      </c>
      <c r="AA542" s="133"/>
    </row>
    <row r="543" spans="2:27" ht="38.25" hidden="1" x14ac:dyDescent="0.25">
      <c r="B543" s="208">
        <v>49</v>
      </c>
      <c r="C543" s="209" t="s">
        <v>74</v>
      </c>
      <c r="D543" s="14" t="s">
        <v>75</v>
      </c>
      <c r="E543" s="74" t="s">
        <v>134</v>
      </c>
      <c r="F543" s="14" t="s">
        <v>77</v>
      </c>
      <c r="G543" s="75" t="s">
        <v>78</v>
      </c>
      <c r="H543" s="210">
        <v>48215912</v>
      </c>
      <c r="I543" s="210">
        <v>49772920</v>
      </c>
      <c r="J543" s="183">
        <v>2025</v>
      </c>
      <c r="K543" s="15" t="s">
        <v>194</v>
      </c>
      <c r="L543" s="2">
        <f>Mensualización!BP61</f>
        <v>9.4102879193191366E-2</v>
      </c>
      <c r="M543" s="211">
        <f t="shared" si="44"/>
        <v>4683775.0778523786</v>
      </c>
      <c r="N543" s="2">
        <f t="shared" si="45"/>
        <v>0</v>
      </c>
      <c r="O543" s="15">
        <f t="shared" si="41"/>
        <v>0</v>
      </c>
      <c r="P543" s="212">
        <f t="shared" si="42"/>
        <v>9.4102879193191366E-2</v>
      </c>
      <c r="Q543" s="15">
        <f t="shared" si="42"/>
        <v>4683775.0778523786</v>
      </c>
      <c r="R543" s="133"/>
      <c r="S543" s="133"/>
      <c r="T543" s="133"/>
      <c r="U543" s="133"/>
      <c r="V543" s="133"/>
      <c r="W543" s="133"/>
      <c r="X543" s="213">
        <f t="shared" si="39"/>
        <v>0</v>
      </c>
      <c r="Y543" s="213"/>
      <c r="Z543" s="214">
        <f t="shared" si="40"/>
        <v>0</v>
      </c>
      <c r="AA543" s="133"/>
    </row>
    <row r="544" spans="2:27" ht="38.25" hidden="1" x14ac:dyDescent="0.25">
      <c r="B544" s="208">
        <v>50</v>
      </c>
      <c r="C544" s="209" t="s">
        <v>74</v>
      </c>
      <c r="D544" s="14" t="s">
        <v>75</v>
      </c>
      <c r="E544" s="74" t="s">
        <v>135</v>
      </c>
      <c r="F544" s="14" t="s">
        <v>77</v>
      </c>
      <c r="G544" s="75" t="s">
        <v>78</v>
      </c>
      <c r="H544" s="210">
        <v>7005616</v>
      </c>
      <c r="I544" s="210">
        <v>7231936</v>
      </c>
      <c r="J544" s="183">
        <v>2025</v>
      </c>
      <c r="K544" s="15" t="s">
        <v>194</v>
      </c>
      <c r="L544" s="2">
        <f>Mensualización!BP62</f>
        <v>0</v>
      </c>
      <c r="M544" s="211">
        <f t="shared" si="44"/>
        <v>0</v>
      </c>
      <c r="N544" s="2">
        <f t="shared" si="45"/>
        <v>0</v>
      </c>
      <c r="O544" s="15">
        <f t="shared" si="41"/>
        <v>0</v>
      </c>
      <c r="P544" s="212">
        <f t="shared" si="42"/>
        <v>0</v>
      </c>
      <c r="Q544" s="15">
        <f t="shared" si="42"/>
        <v>0</v>
      </c>
      <c r="R544" s="133"/>
      <c r="S544" s="133"/>
      <c r="T544" s="133"/>
      <c r="U544" s="133"/>
      <c r="V544" s="133"/>
      <c r="W544" s="133"/>
      <c r="X544" s="213">
        <f t="shared" si="39"/>
        <v>0</v>
      </c>
      <c r="Y544" s="213"/>
      <c r="Z544" s="214">
        <f t="shared" si="40"/>
        <v>0</v>
      </c>
      <c r="AA544" s="133"/>
    </row>
    <row r="545" spans="2:27" ht="38.25" hidden="1" x14ac:dyDescent="0.25">
      <c r="B545" s="208">
        <v>51</v>
      </c>
      <c r="C545" s="209" t="s">
        <v>74</v>
      </c>
      <c r="D545" s="14" t="s">
        <v>75</v>
      </c>
      <c r="E545" s="74" t="s">
        <v>136</v>
      </c>
      <c r="F545" s="14" t="s">
        <v>77</v>
      </c>
      <c r="G545" s="75" t="s">
        <v>78</v>
      </c>
      <c r="H545" s="210">
        <v>3296912</v>
      </c>
      <c r="I545" s="210">
        <v>3403448</v>
      </c>
      <c r="J545" s="183">
        <v>2025</v>
      </c>
      <c r="K545" s="15" t="s">
        <v>194</v>
      </c>
      <c r="L545" s="2">
        <f>Mensualización!BP63</f>
        <v>0</v>
      </c>
      <c r="M545" s="211">
        <f t="shared" si="44"/>
        <v>0</v>
      </c>
      <c r="N545" s="2">
        <f t="shared" si="45"/>
        <v>0</v>
      </c>
      <c r="O545" s="15">
        <f t="shared" si="41"/>
        <v>0</v>
      </c>
      <c r="P545" s="212">
        <f t="shared" si="42"/>
        <v>0</v>
      </c>
      <c r="Q545" s="15">
        <f t="shared" si="42"/>
        <v>0</v>
      </c>
      <c r="R545" s="133"/>
      <c r="S545" s="133"/>
      <c r="T545" s="133"/>
      <c r="U545" s="133"/>
      <c r="V545" s="133"/>
      <c r="W545" s="133"/>
      <c r="X545" s="213">
        <f t="shared" si="39"/>
        <v>0</v>
      </c>
      <c r="Y545" s="213"/>
      <c r="Z545" s="214">
        <f t="shared" si="40"/>
        <v>0</v>
      </c>
      <c r="AA545" s="133"/>
    </row>
    <row r="546" spans="2:27" ht="38.25" hidden="1" x14ac:dyDescent="0.25">
      <c r="B546" s="208">
        <v>52</v>
      </c>
      <c r="C546" s="209" t="s">
        <v>74</v>
      </c>
      <c r="D546" s="14" t="s">
        <v>75</v>
      </c>
      <c r="E546" s="74" t="s">
        <v>137</v>
      </c>
      <c r="F546" s="14" t="s">
        <v>77</v>
      </c>
      <c r="G546" s="75" t="s">
        <v>78</v>
      </c>
      <c r="H546" s="210">
        <v>2472592</v>
      </c>
      <c r="I546" s="210">
        <v>2552448</v>
      </c>
      <c r="J546" s="183">
        <v>2025</v>
      </c>
      <c r="K546" s="15" t="s">
        <v>194</v>
      </c>
      <c r="L546" s="2">
        <f>Mensualización!BP64</f>
        <v>0</v>
      </c>
      <c r="M546" s="211">
        <f t="shared" si="44"/>
        <v>0</v>
      </c>
      <c r="N546" s="2">
        <f t="shared" si="45"/>
        <v>0</v>
      </c>
      <c r="O546" s="15">
        <f t="shared" si="41"/>
        <v>0</v>
      </c>
      <c r="P546" s="212">
        <f t="shared" si="42"/>
        <v>0</v>
      </c>
      <c r="Q546" s="15">
        <f t="shared" si="42"/>
        <v>0</v>
      </c>
      <c r="R546" s="133"/>
      <c r="S546" s="133"/>
      <c r="T546" s="133"/>
      <c r="U546" s="133"/>
      <c r="V546" s="133"/>
      <c r="W546" s="133"/>
      <c r="X546" s="213">
        <f t="shared" si="39"/>
        <v>0</v>
      </c>
      <c r="Y546" s="213"/>
      <c r="Z546" s="214">
        <f t="shared" si="40"/>
        <v>0</v>
      </c>
      <c r="AA546" s="133"/>
    </row>
    <row r="547" spans="2:27" ht="38.25" hidden="1" x14ac:dyDescent="0.25">
      <c r="B547" s="208">
        <v>53</v>
      </c>
      <c r="C547" s="209" t="s">
        <v>74</v>
      </c>
      <c r="D547" s="14" t="s">
        <v>75</v>
      </c>
      <c r="E547" s="74" t="s">
        <v>138</v>
      </c>
      <c r="F547" s="14" t="s">
        <v>77</v>
      </c>
      <c r="G547" s="75" t="s">
        <v>119</v>
      </c>
      <c r="H547" s="210">
        <v>5357344</v>
      </c>
      <c r="I547" s="210">
        <v>5530304</v>
      </c>
      <c r="J547" s="183">
        <v>2025</v>
      </c>
      <c r="K547" s="15" t="s">
        <v>194</v>
      </c>
      <c r="L547" s="2">
        <f>Mensualización!BP65</f>
        <v>0</v>
      </c>
      <c r="M547" s="211">
        <f t="shared" si="44"/>
        <v>0</v>
      </c>
      <c r="N547" s="2">
        <f t="shared" si="45"/>
        <v>0</v>
      </c>
      <c r="O547" s="15">
        <f t="shared" si="41"/>
        <v>0</v>
      </c>
      <c r="P547" s="212">
        <f t="shared" si="42"/>
        <v>0</v>
      </c>
      <c r="Q547" s="15">
        <f t="shared" si="42"/>
        <v>0</v>
      </c>
      <c r="R547" s="133"/>
      <c r="S547" s="133"/>
      <c r="T547" s="133"/>
      <c r="U547" s="133"/>
      <c r="V547" s="133"/>
      <c r="W547" s="133"/>
      <c r="X547" s="213">
        <f t="shared" si="39"/>
        <v>0</v>
      </c>
      <c r="Y547" s="213"/>
      <c r="Z547" s="214">
        <f t="shared" si="40"/>
        <v>0</v>
      </c>
      <c r="AA547" s="133"/>
    </row>
    <row r="548" spans="2:27" ht="38.25" hidden="1" x14ac:dyDescent="0.25">
      <c r="B548" s="208">
        <v>54</v>
      </c>
      <c r="C548" s="209" t="s">
        <v>74</v>
      </c>
      <c r="D548" s="14" t="s">
        <v>75</v>
      </c>
      <c r="E548" s="74" t="s">
        <v>139</v>
      </c>
      <c r="F548" s="14" t="s">
        <v>80</v>
      </c>
      <c r="G548" s="75" t="s">
        <v>78</v>
      </c>
      <c r="H548" s="210">
        <v>67192</v>
      </c>
      <c r="I548" s="210">
        <v>69364</v>
      </c>
      <c r="J548" s="183">
        <v>2025</v>
      </c>
      <c r="K548" s="15" t="s">
        <v>194</v>
      </c>
      <c r="L548" s="2">
        <f>Mensualización!BP66</f>
        <v>0</v>
      </c>
      <c r="M548" s="211">
        <f t="shared" si="44"/>
        <v>0</v>
      </c>
      <c r="N548" s="2">
        <f t="shared" si="45"/>
        <v>0</v>
      </c>
      <c r="O548" s="15">
        <f t="shared" si="41"/>
        <v>0</v>
      </c>
      <c r="P548" s="212">
        <f t="shared" si="42"/>
        <v>0</v>
      </c>
      <c r="Q548" s="15">
        <f t="shared" si="42"/>
        <v>0</v>
      </c>
      <c r="R548" s="133"/>
      <c r="S548" s="133"/>
      <c r="T548" s="133"/>
      <c r="U548" s="133"/>
      <c r="V548" s="133"/>
      <c r="W548" s="133"/>
      <c r="X548" s="213">
        <f t="shared" si="39"/>
        <v>0</v>
      </c>
      <c r="Y548" s="213"/>
      <c r="Z548" s="214">
        <f t="shared" si="40"/>
        <v>0</v>
      </c>
      <c r="AA548" s="133"/>
    </row>
    <row r="549" spans="2:27" ht="38.25" hidden="1" x14ac:dyDescent="0.25">
      <c r="B549" s="208">
        <v>55</v>
      </c>
      <c r="C549" s="209" t="s">
        <v>74</v>
      </c>
      <c r="D549" s="14" t="s">
        <v>75</v>
      </c>
      <c r="E549" s="74" t="s">
        <v>140</v>
      </c>
      <c r="F549" s="14" t="s">
        <v>83</v>
      </c>
      <c r="G549" s="75" t="s">
        <v>78</v>
      </c>
      <c r="H549" s="210">
        <v>109185</v>
      </c>
      <c r="I549" s="210">
        <v>112710</v>
      </c>
      <c r="J549" s="183">
        <v>2025</v>
      </c>
      <c r="K549" s="15" t="s">
        <v>194</v>
      </c>
      <c r="L549" s="2">
        <f>Mensualización!BP67</f>
        <v>0</v>
      </c>
      <c r="M549" s="211">
        <f t="shared" si="44"/>
        <v>0</v>
      </c>
      <c r="N549" s="2">
        <f t="shared" si="45"/>
        <v>0</v>
      </c>
      <c r="O549" s="15">
        <f t="shared" si="41"/>
        <v>0</v>
      </c>
      <c r="P549" s="212">
        <f t="shared" si="42"/>
        <v>0</v>
      </c>
      <c r="Q549" s="15">
        <f t="shared" si="42"/>
        <v>0</v>
      </c>
      <c r="R549" s="133"/>
      <c r="S549" s="133"/>
      <c r="T549" s="133"/>
      <c r="U549" s="133"/>
      <c r="V549" s="133"/>
      <c r="W549" s="133"/>
      <c r="X549" s="213">
        <f t="shared" si="39"/>
        <v>0</v>
      </c>
      <c r="Y549" s="213"/>
      <c r="Z549" s="214">
        <f t="shared" si="40"/>
        <v>0</v>
      </c>
      <c r="AA549" s="133"/>
    </row>
    <row r="550" spans="2:27" ht="38.25" hidden="1" x14ac:dyDescent="0.25">
      <c r="B550" s="208">
        <v>56</v>
      </c>
      <c r="C550" s="209" t="s">
        <v>74</v>
      </c>
      <c r="D550" s="14" t="s">
        <v>75</v>
      </c>
      <c r="E550" s="74" t="s">
        <v>141</v>
      </c>
      <c r="F550" s="14" t="s">
        <v>83</v>
      </c>
      <c r="G550" s="75" t="s">
        <v>142</v>
      </c>
      <c r="H550" s="210">
        <v>109185</v>
      </c>
      <c r="I550" s="210">
        <v>112710</v>
      </c>
      <c r="J550" s="183">
        <v>2025</v>
      </c>
      <c r="K550" s="15" t="s">
        <v>194</v>
      </c>
      <c r="L550" s="2">
        <f>Mensualización!BP68</f>
        <v>0</v>
      </c>
      <c r="M550" s="211">
        <f t="shared" si="44"/>
        <v>0</v>
      </c>
      <c r="N550" s="2">
        <f t="shared" si="45"/>
        <v>0</v>
      </c>
      <c r="O550" s="15">
        <f t="shared" si="41"/>
        <v>0</v>
      </c>
      <c r="P550" s="212">
        <f t="shared" si="42"/>
        <v>0</v>
      </c>
      <c r="Q550" s="15">
        <f t="shared" si="42"/>
        <v>0</v>
      </c>
      <c r="R550" s="133"/>
      <c r="S550" s="133"/>
      <c r="T550" s="133"/>
      <c r="U550" s="133"/>
      <c r="V550" s="133"/>
      <c r="W550" s="133"/>
      <c r="X550" s="213">
        <f t="shared" ref="X550:X613" si="46">SUM(R550:W550)</f>
        <v>0</v>
      </c>
      <c r="Y550" s="213"/>
      <c r="Z550" s="214">
        <f t="shared" ref="Z550:Z613" si="47">SUM(X550:Y550)</f>
        <v>0</v>
      </c>
      <c r="AA550" s="133"/>
    </row>
    <row r="551" spans="2:27" ht="38.25" hidden="1" x14ac:dyDescent="0.25">
      <c r="B551" s="208">
        <v>57</v>
      </c>
      <c r="C551" s="209" t="s">
        <v>74</v>
      </c>
      <c r="D551" s="14" t="s">
        <v>75</v>
      </c>
      <c r="E551" s="74" t="s">
        <v>143</v>
      </c>
      <c r="F551" s="14" t="s">
        <v>83</v>
      </c>
      <c r="G551" s="75" t="s">
        <v>142</v>
      </c>
      <c r="H551" s="210">
        <v>109185</v>
      </c>
      <c r="I551" s="210">
        <v>112710</v>
      </c>
      <c r="J551" s="183">
        <v>2025</v>
      </c>
      <c r="K551" s="15" t="s">
        <v>194</v>
      </c>
      <c r="L551" s="2">
        <f>Mensualización!BP69</f>
        <v>0</v>
      </c>
      <c r="M551" s="211">
        <f t="shared" si="44"/>
        <v>0</v>
      </c>
      <c r="N551" s="2">
        <f t="shared" si="45"/>
        <v>0</v>
      </c>
      <c r="O551" s="15">
        <f t="shared" si="41"/>
        <v>0</v>
      </c>
      <c r="P551" s="212">
        <f t="shared" si="42"/>
        <v>0</v>
      </c>
      <c r="Q551" s="15">
        <f t="shared" si="42"/>
        <v>0</v>
      </c>
      <c r="R551" s="133"/>
      <c r="S551" s="133"/>
      <c r="T551" s="133"/>
      <c r="U551" s="133"/>
      <c r="V551" s="133"/>
      <c r="W551" s="133"/>
      <c r="X551" s="213">
        <f t="shared" si="46"/>
        <v>0</v>
      </c>
      <c r="Y551" s="213"/>
      <c r="Z551" s="214">
        <f t="shared" si="47"/>
        <v>0</v>
      </c>
      <c r="AA551" s="133"/>
    </row>
    <row r="552" spans="2:27" ht="38.25" hidden="1" x14ac:dyDescent="0.25">
      <c r="B552" s="208">
        <v>58</v>
      </c>
      <c r="C552" s="209" t="s">
        <v>74</v>
      </c>
      <c r="D552" s="14" t="s">
        <v>75</v>
      </c>
      <c r="E552" s="74" t="s">
        <v>144</v>
      </c>
      <c r="F552" s="14" t="s">
        <v>83</v>
      </c>
      <c r="G552" s="75" t="s">
        <v>142</v>
      </c>
      <c r="H552" s="210">
        <v>109185</v>
      </c>
      <c r="I552" s="210">
        <v>112710</v>
      </c>
      <c r="J552" s="183">
        <v>2025</v>
      </c>
      <c r="K552" s="15" t="s">
        <v>194</v>
      </c>
      <c r="L552" s="2">
        <f>Mensualización!BP70</f>
        <v>0</v>
      </c>
      <c r="M552" s="211">
        <f t="shared" si="44"/>
        <v>0</v>
      </c>
      <c r="N552" s="2">
        <f t="shared" si="45"/>
        <v>0</v>
      </c>
      <c r="O552" s="15">
        <f t="shared" si="41"/>
        <v>0</v>
      </c>
      <c r="P552" s="212">
        <f t="shared" si="42"/>
        <v>0</v>
      </c>
      <c r="Q552" s="15">
        <f t="shared" si="42"/>
        <v>0</v>
      </c>
      <c r="R552" s="133"/>
      <c r="S552" s="133"/>
      <c r="T552" s="133"/>
      <c r="U552" s="133"/>
      <c r="V552" s="133"/>
      <c r="W552" s="133"/>
      <c r="X552" s="213">
        <f t="shared" si="46"/>
        <v>0</v>
      </c>
      <c r="Y552" s="213"/>
      <c r="Z552" s="214">
        <f t="shared" si="47"/>
        <v>0</v>
      </c>
      <c r="AA552" s="133"/>
    </row>
    <row r="553" spans="2:27" ht="38.25" hidden="1" x14ac:dyDescent="0.25">
      <c r="B553" s="208">
        <v>59</v>
      </c>
      <c r="C553" s="209" t="s">
        <v>74</v>
      </c>
      <c r="D553" s="14" t="s">
        <v>75</v>
      </c>
      <c r="E553" s="74" t="s">
        <v>145</v>
      </c>
      <c r="F553" s="14" t="s">
        <v>83</v>
      </c>
      <c r="G553" s="75" t="s">
        <v>142</v>
      </c>
      <c r="H553" s="210">
        <v>109185</v>
      </c>
      <c r="I553" s="210">
        <v>112710</v>
      </c>
      <c r="J553" s="183">
        <v>2025</v>
      </c>
      <c r="K553" s="15" t="s">
        <v>194</v>
      </c>
      <c r="L553" s="2">
        <f>Mensualización!BP71</f>
        <v>0</v>
      </c>
      <c r="M553" s="211">
        <f t="shared" si="44"/>
        <v>0</v>
      </c>
      <c r="N553" s="2">
        <f t="shared" si="45"/>
        <v>0</v>
      </c>
      <c r="O553" s="15">
        <f t="shared" si="41"/>
        <v>0</v>
      </c>
      <c r="P553" s="212">
        <f t="shared" si="42"/>
        <v>0</v>
      </c>
      <c r="Q553" s="15">
        <f t="shared" si="42"/>
        <v>0</v>
      </c>
      <c r="R553" s="133"/>
      <c r="S553" s="133"/>
      <c r="T553" s="133"/>
      <c r="U553" s="133"/>
      <c r="V553" s="133"/>
      <c r="W553" s="133"/>
      <c r="X553" s="213">
        <f t="shared" si="46"/>
        <v>0</v>
      </c>
      <c r="Y553" s="213"/>
      <c r="Z553" s="214">
        <f t="shared" si="47"/>
        <v>0</v>
      </c>
      <c r="AA553" s="133"/>
    </row>
    <row r="554" spans="2:27" ht="38.25" hidden="1" x14ac:dyDescent="0.25">
      <c r="B554" s="208">
        <v>60</v>
      </c>
      <c r="C554" s="209" t="s">
        <v>74</v>
      </c>
      <c r="D554" s="14" t="s">
        <v>75</v>
      </c>
      <c r="E554" s="74" t="s">
        <v>146</v>
      </c>
      <c r="F554" s="14" t="s">
        <v>83</v>
      </c>
      <c r="G554" s="75" t="s">
        <v>142</v>
      </c>
      <c r="H554" s="210">
        <v>109185</v>
      </c>
      <c r="I554" s="210">
        <v>112710</v>
      </c>
      <c r="J554" s="183">
        <v>2025</v>
      </c>
      <c r="K554" s="15" t="s">
        <v>194</v>
      </c>
      <c r="L554" s="2">
        <f>Mensualización!BP72</f>
        <v>0</v>
      </c>
      <c r="M554" s="211">
        <f t="shared" si="44"/>
        <v>0</v>
      </c>
      <c r="N554" s="2">
        <f t="shared" si="45"/>
        <v>0</v>
      </c>
      <c r="O554" s="15">
        <f t="shared" ref="O554:O617" si="48">IFERROR(+N554*H554,"")</f>
        <v>0</v>
      </c>
      <c r="P554" s="212">
        <f t="shared" ref="P554:Q617" si="49">+IFERROR(L554-N554,"")</f>
        <v>0</v>
      </c>
      <c r="Q554" s="15">
        <f t="shared" si="49"/>
        <v>0</v>
      </c>
      <c r="R554" s="133"/>
      <c r="S554" s="133"/>
      <c r="T554" s="133"/>
      <c r="U554" s="133"/>
      <c r="V554" s="133"/>
      <c r="W554" s="133"/>
      <c r="X554" s="213">
        <f t="shared" si="46"/>
        <v>0</v>
      </c>
      <c r="Y554" s="213"/>
      <c r="Z554" s="214">
        <f t="shared" si="47"/>
        <v>0</v>
      </c>
      <c r="AA554" s="133"/>
    </row>
    <row r="555" spans="2:27" ht="38.25" hidden="1" x14ac:dyDescent="0.25">
      <c r="B555" s="208">
        <v>61</v>
      </c>
      <c r="C555" s="209" t="s">
        <v>74</v>
      </c>
      <c r="D555" s="14" t="s">
        <v>75</v>
      </c>
      <c r="E555" s="74" t="s">
        <v>147</v>
      </c>
      <c r="F555" s="14" t="s">
        <v>92</v>
      </c>
      <c r="G555" s="75" t="s">
        <v>142</v>
      </c>
      <c r="H555" s="210">
        <v>179176</v>
      </c>
      <c r="I555" s="210">
        <v>184968</v>
      </c>
      <c r="J555" s="183">
        <v>2025</v>
      </c>
      <c r="K555" s="15" t="s">
        <v>194</v>
      </c>
      <c r="L555" s="2">
        <f>Mensualización!BP73</f>
        <v>0</v>
      </c>
      <c r="M555" s="211">
        <f t="shared" si="44"/>
        <v>0</v>
      </c>
      <c r="N555" s="2">
        <f t="shared" si="45"/>
        <v>0</v>
      </c>
      <c r="O555" s="15">
        <f t="shared" si="48"/>
        <v>0</v>
      </c>
      <c r="P555" s="212">
        <f t="shared" si="49"/>
        <v>0</v>
      </c>
      <c r="Q555" s="15">
        <f t="shared" si="49"/>
        <v>0</v>
      </c>
      <c r="R555" s="133"/>
      <c r="S555" s="133"/>
      <c r="T555" s="133"/>
      <c r="U555" s="133"/>
      <c r="V555" s="133"/>
      <c r="W555" s="133"/>
      <c r="X555" s="213">
        <f t="shared" si="46"/>
        <v>0</v>
      </c>
      <c r="Y555" s="213"/>
      <c r="Z555" s="214">
        <f t="shared" si="47"/>
        <v>0</v>
      </c>
      <c r="AA555" s="133"/>
    </row>
    <row r="556" spans="2:27" ht="38.25" hidden="1" x14ac:dyDescent="0.25">
      <c r="B556" s="208">
        <v>62</v>
      </c>
      <c r="C556" s="209" t="s">
        <v>74</v>
      </c>
      <c r="D556" s="14" t="s">
        <v>75</v>
      </c>
      <c r="E556" s="74" t="s">
        <v>148</v>
      </c>
      <c r="F556" s="14" t="s">
        <v>92</v>
      </c>
      <c r="G556" s="75" t="s">
        <v>142</v>
      </c>
      <c r="H556" s="210">
        <v>159735</v>
      </c>
      <c r="I556" s="210">
        <v>164895</v>
      </c>
      <c r="J556" s="183">
        <v>2025</v>
      </c>
      <c r="K556" s="15" t="s">
        <v>194</v>
      </c>
      <c r="L556" s="2">
        <f>Mensualización!BP74</f>
        <v>0</v>
      </c>
      <c r="M556" s="211">
        <f t="shared" si="44"/>
        <v>0</v>
      </c>
      <c r="N556" s="2">
        <f t="shared" si="45"/>
        <v>0</v>
      </c>
      <c r="O556" s="15">
        <f t="shared" si="48"/>
        <v>0</v>
      </c>
      <c r="P556" s="212">
        <f t="shared" si="49"/>
        <v>0</v>
      </c>
      <c r="Q556" s="15">
        <f t="shared" si="49"/>
        <v>0</v>
      </c>
      <c r="R556" s="133"/>
      <c r="S556" s="133"/>
      <c r="T556" s="133"/>
      <c r="U556" s="133"/>
      <c r="V556" s="133"/>
      <c r="W556" s="133"/>
      <c r="X556" s="213">
        <f t="shared" si="46"/>
        <v>0</v>
      </c>
      <c r="Y556" s="213"/>
      <c r="Z556" s="214">
        <f t="shared" si="47"/>
        <v>0</v>
      </c>
      <c r="AA556" s="133"/>
    </row>
    <row r="557" spans="2:27" ht="38.25" hidden="1" x14ac:dyDescent="0.25">
      <c r="B557" s="208">
        <v>63</v>
      </c>
      <c r="C557" s="209" t="s">
        <v>74</v>
      </c>
      <c r="D557" s="14" t="s">
        <v>75</v>
      </c>
      <c r="E557" s="74" t="s">
        <v>149</v>
      </c>
      <c r="F557" s="14" t="s">
        <v>92</v>
      </c>
      <c r="G557" s="75" t="s">
        <v>142</v>
      </c>
      <c r="H557" s="210">
        <v>90988</v>
      </c>
      <c r="I557" s="210">
        <v>93925</v>
      </c>
      <c r="J557" s="183">
        <v>2025</v>
      </c>
      <c r="K557" s="15" t="s">
        <v>194</v>
      </c>
      <c r="L557" s="2">
        <f>Mensualización!BP75</f>
        <v>0</v>
      </c>
      <c r="M557" s="211">
        <f t="shared" si="44"/>
        <v>0</v>
      </c>
      <c r="N557" s="2">
        <f t="shared" si="45"/>
        <v>0</v>
      </c>
      <c r="O557" s="15">
        <f t="shared" si="48"/>
        <v>0</v>
      </c>
      <c r="P557" s="212">
        <f t="shared" si="49"/>
        <v>0</v>
      </c>
      <c r="Q557" s="15">
        <f t="shared" si="49"/>
        <v>0</v>
      </c>
      <c r="R557" s="133"/>
      <c r="S557" s="133"/>
      <c r="T557" s="133"/>
      <c r="U557" s="133"/>
      <c r="V557" s="133"/>
      <c r="W557" s="133"/>
      <c r="X557" s="213">
        <f t="shared" si="46"/>
        <v>0</v>
      </c>
      <c r="Y557" s="213"/>
      <c r="Z557" s="214">
        <f t="shared" si="47"/>
        <v>0</v>
      </c>
      <c r="AA557" s="133"/>
    </row>
    <row r="558" spans="2:27" ht="38.25" hidden="1" x14ac:dyDescent="0.25">
      <c r="B558" s="208">
        <v>64</v>
      </c>
      <c r="C558" s="209" t="s">
        <v>74</v>
      </c>
      <c r="D558" s="14" t="s">
        <v>75</v>
      </c>
      <c r="E558" s="74" t="s">
        <v>150</v>
      </c>
      <c r="F558" s="14" t="s">
        <v>92</v>
      </c>
      <c r="G558" s="75" t="s">
        <v>142</v>
      </c>
      <c r="H558" s="210">
        <v>109185</v>
      </c>
      <c r="I558" s="210">
        <v>112710</v>
      </c>
      <c r="J558" s="183">
        <v>2025</v>
      </c>
      <c r="K558" s="15" t="s">
        <v>194</v>
      </c>
      <c r="L558" s="2">
        <f>Mensualización!BP76</f>
        <v>0</v>
      </c>
      <c r="M558" s="211">
        <f t="shared" si="44"/>
        <v>0</v>
      </c>
      <c r="N558" s="2">
        <f t="shared" si="45"/>
        <v>0</v>
      </c>
      <c r="O558" s="15">
        <f t="shared" si="48"/>
        <v>0</v>
      </c>
      <c r="P558" s="212">
        <f t="shared" si="49"/>
        <v>0</v>
      </c>
      <c r="Q558" s="15">
        <f t="shared" si="49"/>
        <v>0</v>
      </c>
      <c r="R558" s="133"/>
      <c r="S558" s="133"/>
      <c r="T558" s="133"/>
      <c r="U558" s="133"/>
      <c r="V558" s="133"/>
      <c r="W558" s="133"/>
      <c r="X558" s="213">
        <f t="shared" si="46"/>
        <v>0</v>
      </c>
      <c r="Y558" s="213"/>
      <c r="Z558" s="214">
        <f t="shared" si="47"/>
        <v>0</v>
      </c>
      <c r="AA558" s="133"/>
    </row>
    <row r="559" spans="2:27" ht="38.25" hidden="1" x14ac:dyDescent="0.25">
      <c r="B559" s="208">
        <v>65</v>
      </c>
      <c r="C559" s="209" t="s">
        <v>74</v>
      </c>
      <c r="D559" s="14" t="s">
        <v>75</v>
      </c>
      <c r="E559" s="74" t="s">
        <v>151</v>
      </c>
      <c r="F559" s="14" t="s">
        <v>92</v>
      </c>
      <c r="G559" s="75" t="s">
        <v>142</v>
      </c>
      <c r="H559" s="210">
        <v>90988</v>
      </c>
      <c r="I559" s="210">
        <v>93925</v>
      </c>
      <c r="J559" s="183">
        <v>2025</v>
      </c>
      <c r="K559" s="15" t="s">
        <v>194</v>
      </c>
      <c r="L559" s="2">
        <f>Mensualización!BP77</f>
        <v>0</v>
      </c>
      <c r="M559" s="211">
        <f t="shared" si="44"/>
        <v>0</v>
      </c>
      <c r="N559" s="2">
        <f t="shared" si="45"/>
        <v>0</v>
      </c>
      <c r="O559" s="15">
        <f t="shared" si="48"/>
        <v>0</v>
      </c>
      <c r="P559" s="212">
        <f t="shared" si="49"/>
        <v>0</v>
      </c>
      <c r="Q559" s="15">
        <f t="shared" si="49"/>
        <v>0</v>
      </c>
      <c r="R559" s="133"/>
      <c r="S559" s="133"/>
      <c r="T559" s="133"/>
      <c r="U559" s="133"/>
      <c r="V559" s="133"/>
      <c r="W559" s="133"/>
      <c r="X559" s="213">
        <f t="shared" si="46"/>
        <v>0</v>
      </c>
      <c r="Y559" s="213"/>
      <c r="Z559" s="214">
        <f t="shared" si="47"/>
        <v>0</v>
      </c>
      <c r="AA559" s="133"/>
    </row>
    <row r="560" spans="2:27" ht="38.25" hidden="1" x14ac:dyDescent="0.25">
      <c r="B560" s="208">
        <v>66</v>
      </c>
      <c r="C560" s="209" t="s">
        <v>74</v>
      </c>
      <c r="D560" s="14" t="s">
        <v>75</v>
      </c>
      <c r="E560" s="74" t="s">
        <v>152</v>
      </c>
      <c r="F560" s="14" t="s">
        <v>77</v>
      </c>
      <c r="G560" s="75" t="s">
        <v>142</v>
      </c>
      <c r="H560" s="210">
        <v>537528</v>
      </c>
      <c r="I560" s="210">
        <v>554904</v>
      </c>
      <c r="J560" s="183">
        <v>2025</v>
      </c>
      <c r="K560" s="15" t="s">
        <v>194</v>
      </c>
      <c r="L560" s="2">
        <f>Mensualización!BP78</f>
        <v>0</v>
      </c>
      <c r="M560" s="211">
        <f t="shared" ref="M560:M563" si="50">+L560*I560</f>
        <v>0</v>
      </c>
      <c r="N560" s="2">
        <f t="shared" si="45"/>
        <v>0</v>
      </c>
      <c r="O560" s="15">
        <f t="shared" si="48"/>
        <v>0</v>
      </c>
      <c r="P560" s="212">
        <f t="shared" si="49"/>
        <v>0</v>
      </c>
      <c r="Q560" s="15">
        <f t="shared" si="49"/>
        <v>0</v>
      </c>
      <c r="R560" s="133"/>
      <c r="S560" s="133"/>
      <c r="T560" s="133"/>
      <c r="U560" s="133"/>
      <c r="V560" s="133"/>
      <c r="W560" s="133"/>
      <c r="X560" s="213">
        <f t="shared" si="46"/>
        <v>0</v>
      </c>
      <c r="Y560" s="213"/>
      <c r="Z560" s="214">
        <f t="shared" si="47"/>
        <v>0</v>
      </c>
      <c r="AA560" s="133"/>
    </row>
    <row r="561" spans="2:27" ht="38.25" hidden="1" x14ac:dyDescent="0.25">
      <c r="B561" s="208">
        <v>67</v>
      </c>
      <c r="C561" s="209" t="s">
        <v>74</v>
      </c>
      <c r="D561" s="14" t="s">
        <v>75</v>
      </c>
      <c r="E561" s="74" t="s">
        <v>153</v>
      </c>
      <c r="F561" s="14" t="s">
        <v>77</v>
      </c>
      <c r="G561" s="75" t="s">
        <v>142</v>
      </c>
      <c r="H561" s="210">
        <v>1533456</v>
      </c>
      <c r="I561" s="210">
        <v>1582992</v>
      </c>
      <c r="J561" s="183">
        <v>2025</v>
      </c>
      <c r="K561" s="15" t="s">
        <v>194</v>
      </c>
      <c r="L561" s="2">
        <f>Mensualización!BP79</f>
        <v>0</v>
      </c>
      <c r="M561" s="211">
        <f t="shared" si="50"/>
        <v>0</v>
      </c>
      <c r="N561" s="2">
        <f t="shared" si="45"/>
        <v>0</v>
      </c>
      <c r="O561" s="15">
        <f t="shared" si="48"/>
        <v>0</v>
      </c>
      <c r="P561" s="212">
        <f t="shared" si="49"/>
        <v>0</v>
      </c>
      <c r="Q561" s="15">
        <f t="shared" si="49"/>
        <v>0</v>
      </c>
      <c r="R561" s="133"/>
      <c r="S561" s="133"/>
      <c r="T561" s="133"/>
      <c r="U561" s="133"/>
      <c r="V561" s="133"/>
      <c r="W561" s="133"/>
      <c r="X561" s="213">
        <f t="shared" si="46"/>
        <v>0</v>
      </c>
      <c r="Y561" s="213"/>
      <c r="Z561" s="214">
        <f t="shared" si="47"/>
        <v>0</v>
      </c>
      <c r="AA561" s="133"/>
    </row>
    <row r="562" spans="2:27" ht="38.25" hidden="1" x14ac:dyDescent="0.25">
      <c r="B562" s="208">
        <v>68</v>
      </c>
      <c r="C562" s="209" t="s">
        <v>74</v>
      </c>
      <c r="D562" s="14" t="s">
        <v>75</v>
      </c>
      <c r="E562" s="74" t="s">
        <v>154</v>
      </c>
      <c r="F562" s="14" t="s">
        <v>77</v>
      </c>
      <c r="G562" s="75" t="s">
        <v>142</v>
      </c>
      <c r="H562" s="210">
        <v>873480</v>
      </c>
      <c r="I562" s="210">
        <v>901680</v>
      </c>
      <c r="J562" s="183">
        <v>2025</v>
      </c>
      <c r="K562" s="15" t="s">
        <v>194</v>
      </c>
      <c r="L562" s="2">
        <f>Mensualización!BP80</f>
        <v>0</v>
      </c>
      <c r="M562" s="211">
        <f t="shared" si="50"/>
        <v>0</v>
      </c>
      <c r="N562" s="2">
        <f t="shared" si="45"/>
        <v>0</v>
      </c>
      <c r="O562" s="15">
        <f t="shared" si="48"/>
        <v>0</v>
      </c>
      <c r="P562" s="212">
        <f t="shared" si="49"/>
        <v>0</v>
      </c>
      <c r="Q562" s="15">
        <f t="shared" si="49"/>
        <v>0</v>
      </c>
      <c r="R562" s="133"/>
      <c r="S562" s="133"/>
      <c r="T562" s="133"/>
      <c r="U562" s="133"/>
      <c r="V562" s="133"/>
      <c r="W562" s="133"/>
      <c r="X562" s="213">
        <f t="shared" si="46"/>
        <v>0</v>
      </c>
      <c r="Y562" s="213"/>
      <c r="Z562" s="214">
        <f t="shared" si="47"/>
        <v>0</v>
      </c>
      <c r="AA562" s="133"/>
    </row>
    <row r="563" spans="2:27" ht="38.25" hidden="1" x14ac:dyDescent="0.25">
      <c r="B563" s="208">
        <v>69</v>
      </c>
      <c r="C563" s="209" t="s">
        <v>74</v>
      </c>
      <c r="D563" s="14" t="s">
        <v>75</v>
      </c>
      <c r="E563" s="74" t="s">
        <v>155</v>
      </c>
      <c r="F563" s="14" t="s">
        <v>77</v>
      </c>
      <c r="G563" s="75" t="s">
        <v>78</v>
      </c>
      <c r="H563" s="210">
        <v>7726896</v>
      </c>
      <c r="I563" s="210">
        <v>7976400</v>
      </c>
      <c r="J563" s="183">
        <v>2025</v>
      </c>
      <c r="K563" s="15" t="s">
        <v>194</v>
      </c>
      <c r="L563" s="2">
        <f>Mensualización!BP81</f>
        <v>0</v>
      </c>
      <c r="M563" s="211">
        <f t="shared" si="50"/>
        <v>0</v>
      </c>
      <c r="N563" s="2">
        <f t="shared" si="45"/>
        <v>0</v>
      </c>
      <c r="O563" s="15">
        <f t="shared" si="48"/>
        <v>0</v>
      </c>
      <c r="P563" s="212">
        <f t="shared" si="49"/>
        <v>0</v>
      </c>
      <c r="Q563" s="15">
        <f>+IFERROR(M563-O563,"")</f>
        <v>0</v>
      </c>
      <c r="R563" s="133"/>
      <c r="S563" s="133"/>
      <c r="T563" s="133"/>
      <c r="U563" s="133"/>
      <c r="V563" s="133"/>
      <c r="W563" s="133"/>
      <c r="X563" s="213">
        <f t="shared" si="46"/>
        <v>0</v>
      </c>
      <c r="Y563" s="213"/>
      <c r="Z563" s="214">
        <f t="shared" si="47"/>
        <v>0</v>
      </c>
      <c r="AA563" s="133"/>
    </row>
    <row r="564" spans="2:27" ht="38.25" hidden="1" x14ac:dyDescent="0.25">
      <c r="B564" s="208">
        <v>1</v>
      </c>
      <c r="C564" s="209" t="s">
        <v>74</v>
      </c>
      <c r="D564" s="14" t="s">
        <v>75</v>
      </c>
      <c r="E564" s="74" t="s">
        <v>76</v>
      </c>
      <c r="F564" s="14" t="s">
        <v>77</v>
      </c>
      <c r="G564" s="75" t="s">
        <v>78</v>
      </c>
      <c r="H564" s="210">
        <v>4658560</v>
      </c>
      <c r="I564" s="210">
        <v>4809120</v>
      </c>
      <c r="J564" s="183">
        <v>2024</v>
      </c>
      <c r="K564" s="15" t="s">
        <v>195</v>
      </c>
      <c r="L564" s="2">
        <f>Mensualización!BQ13</f>
        <v>0.97395287138806463</v>
      </c>
      <c r="M564" s="216">
        <f t="shared" ref="M564:M627" si="51">+L564*H564</f>
        <v>4537217.888533582</v>
      </c>
      <c r="N564" s="2">
        <f t="shared" si="45"/>
        <v>0</v>
      </c>
      <c r="O564" s="15">
        <f t="shared" si="48"/>
        <v>0</v>
      </c>
      <c r="P564" s="212">
        <f t="shared" si="49"/>
        <v>0.97395287138806463</v>
      </c>
      <c r="Q564" s="15">
        <f t="shared" si="49"/>
        <v>4537217.888533582</v>
      </c>
      <c r="R564" s="133"/>
      <c r="S564" s="133"/>
      <c r="T564" s="133"/>
      <c r="U564" s="133"/>
      <c r="V564" s="133"/>
      <c r="W564" s="133"/>
      <c r="X564" s="213">
        <f t="shared" si="46"/>
        <v>0</v>
      </c>
      <c r="Y564" s="213"/>
      <c r="Z564" s="214">
        <f t="shared" si="47"/>
        <v>0</v>
      </c>
      <c r="AA564" s="133"/>
    </row>
    <row r="565" spans="2:27" ht="38.25" hidden="1" x14ac:dyDescent="0.25">
      <c r="B565" s="208">
        <v>2</v>
      </c>
      <c r="C565" s="209" t="s">
        <v>74</v>
      </c>
      <c r="D565" s="14" t="s">
        <v>75</v>
      </c>
      <c r="E565" s="74" t="s">
        <v>79</v>
      </c>
      <c r="F565" s="14" t="s">
        <v>80</v>
      </c>
      <c r="G565" s="75" t="s">
        <v>78</v>
      </c>
      <c r="H565" s="210">
        <v>35836</v>
      </c>
      <c r="I565" s="210">
        <v>36994</v>
      </c>
      <c r="J565" s="183">
        <v>2024</v>
      </c>
      <c r="K565" s="15" t="s">
        <v>195</v>
      </c>
      <c r="L565" s="2">
        <f>Mensualización!BQ14</f>
        <v>2278.7551180916093</v>
      </c>
      <c r="M565" s="216">
        <f t="shared" si="51"/>
        <v>81661468.411930919</v>
      </c>
      <c r="N565" s="2">
        <f t="shared" si="45"/>
        <v>0</v>
      </c>
      <c r="O565" s="15">
        <f t="shared" si="48"/>
        <v>0</v>
      </c>
      <c r="P565" s="212">
        <f t="shared" si="49"/>
        <v>2278.7551180916093</v>
      </c>
      <c r="Q565" s="15">
        <f t="shared" si="49"/>
        <v>81661468.411930919</v>
      </c>
      <c r="R565" s="133"/>
      <c r="S565" s="133"/>
      <c r="T565" s="133"/>
      <c r="U565" s="133"/>
      <c r="V565" s="133"/>
      <c r="W565" s="133"/>
      <c r="X565" s="213">
        <f t="shared" si="46"/>
        <v>0</v>
      </c>
      <c r="Y565" s="213"/>
      <c r="Z565" s="214">
        <f t="shared" si="47"/>
        <v>0</v>
      </c>
      <c r="AA565" s="133"/>
    </row>
    <row r="566" spans="2:27" ht="38.25" hidden="1" x14ac:dyDescent="0.25">
      <c r="B566" s="208">
        <v>3</v>
      </c>
      <c r="C566" s="209" t="s">
        <v>74</v>
      </c>
      <c r="D566" s="14" t="s">
        <v>75</v>
      </c>
      <c r="E566" s="74" t="s">
        <v>81</v>
      </c>
      <c r="F566" s="14" t="s">
        <v>80</v>
      </c>
      <c r="G566" s="75" t="s">
        <v>78</v>
      </c>
      <c r="H566" s="210">
        <v>44795</v>
      </c>
      <c r="I566" s="210">
        <v>46242</v>
      </c>
      <c r="J566" s="183">
        <v>2024</v>
      </c>
      <c r="K566" s="15" t="s">
        <v>195</v>
      </c>
      <c r="L566" s="2">
        <f>Mensualización!BQ15</f>
        <v>15.581231576694762</v>
      </c>
      <c r="M566" s="216">
        <f t="shared" si="51"/>
        <v>697961.26847804186</v>
      </c>
      <c r="N566" s="2">
        <f t="shared" si="45"/>
        <v>0</v>
      </c>
      <c r="O566" s="15">
        <f t="shared" si="48"/>
        <v>0</v>
      </c>
      <c r="P566" s="212">
        <f t="shared" si="49"/>
        <v>15.581231576694762</v>
      </c>
      <c r="Q566" s="15">
        <f t="shared" si="49"/>
        <v>697961.26847804186</v>
      </c>
      <c r="R566" s="133"/>
      <c r="S566" s="133"/>
      <c r="T566" s="133"/>
      <c r="U566" s="133"/>
      <c r="V566" s="133"/>
      <c r="W566" s="133"/>
      <c r="X566" s="213">
        <f t="shared" si="46"/>
        <v>0</v>
      </c>
      <c r="Y566" s="213"/>
      <c r="Z566" s="214">
        <f t="shared" si="47"/>
        <v>0</v>
      </c>
      <c r="AA566" s="133"/>
    </row>
    <row r="567" spans="2:27" ht="38.25" hidden="1" x14ac:dyDescent="0.25">
      <c r="B567" s="208">
        <v>4</v>
      </c>
      <c r="C567" s="209" t="s">
        <v>74</v>
      </c>
      <c r="D567" s="14" t="s">
        <v>75</v>
      </c>
      <c r="E567" s="74" t="s">
        <v>82</v>
      </c>
      <c r="F567" s="14" t="s">
        <v>83</v>
      </c>
      <c r="G567" s="75" t="s">
        <v>78</v>
      </c>
      <c r="H567" s="210">
        <v>58232</v>
      </c>
      <c r="I567" s="210">
        <v>60112</v>
      </c>
      <c r="J567" s="183">
        <v>2024</v>
      </c>
      <c r="K567" s="15" t="s">
        <v>195</v>
      </c>
      <c r="L567" s="2">
        <f>Mensualización!BQ16</f>
        <v>298.23451064767318</v>
      </c>
      <c r="M567" s="216">
        <f t="shared" si="51"/>
        <v>17366792.024035305</v>
      </c>
      <c r="N567" s="2">
        <f t="shared" si="45"/>
        <v>0</v>
      </c>
      <c r="O567" s="15">
        <f t="shared" si="48"/>
        <v>0</v>
      </c>
      <c r="P567" s="212">
        <f t="shared" si="49"/>
        <v>298.23451064767318</v>
      </c>
      <c r="Q567" s="15">
        <f t="shared" si="49"/>
        <v>17366792.024035305</v>
      </c>
      <c r="R567" s="133"/>
      <c r="S567" s="133"/>
      <c r="T567" s="133"/>
      <c r="U567" s="133"/>
      <c r="V567" s="133"/>
      <c r="W567" s="133"/>
      <c r="X567" s="213">
        <f t="shared" si="46"/>
        <v>0</v>
      </c>
      <c r="Y567" s="213"/>
      <c r="Z567" s="214">
        <f t="shared" si="47"/>
        <v>0</v>
      </c>
      <c r="AA567" s="133"/>
    </row>
    <row r="568" spans="2:27" ht="38.25" hidden="1" x14ac:dyDescent="0.25">
      <c r="B568" s="208">
        <v>5</v>
      </c>
      <c r="C568" s="209" t="s">
        <v>74</v>
      </c>
      <c r="D568" s="14" t="s">
        <v>75</v>
      </c>
      <c r="E568" s="74" t="s">
        <v>84</v>
      </c>
      <c r="F568" s="14" t="s">
        <v>83</v>
      </c>
      <c r="G568" s="75" t="s">
        <v>78</v>
      </c>
      <c r="H568" s="210">
        <v>58232</v>
      </c>
      <c r="I568" s="210">
        <v>60112</v>
      </c>
      <c r="J568" s="183">
        <v>2024</v>
      </c>
      <c r="K568" s="15" t="s">
        <v>195</v>
      </c>
      <c r="L568" s="2">
        <f>Mensualización!BQ17</f>
        <v>333.04882495185052</v>
      </c>
      <c r="M568" s="216">
        <f t="shared" si="51"/>
        <v>19394099.174596161</v>
      </c>
      <c r="N568" s="2">
        <f t="shared" si="45"/>
        <v>0</v>
      </c>
      <c r="O568" s="15">
        <f t="shared" si="48"/>
        <v>0</v>
      </c>
      <c r="P568" s="212">
        <f t="shared" si="49"/>
        <v>333.04882495185052</v>
      </c>
      <c r="Q568" s="15">
        <f t="shared" si="49"/>
        <v>19394099.174596161</v>
      </c>
      <c r="R568" s="133"/>
      <c r="S568" s="133"/>
      <c r="T568" s="133"/>
      <c r="U568" s="133"/>
      <c r="V568" s="133"/>
      <c r="W568" s="133"/>
      <c r="X568" s="213">
        <f t="shared" si="46"/>
        <v>0</v>
      </c>
      <c r="Y568" s="213"/>
      <c r="Z568" s="214">
        <f t="shared" si="47"/>
        <v>0</v>
      </c>
      <c r="AA568" s="133"/>
    </row>
    <row r="569" spans="2:27" ht="38.25" hidden="1" x14ac:dyDescent="0.25">
      <c r="B569" s="208">
        <v>6</v>
      </c>
      <c r="C569" s="209" t="s">
        <v>74</v>
      </c>
      <c r="D569" s="14" t="s">
        <v>75</v>
      </c>
      <c r="E569" s="74" t="s">
        <v>85</v>
      </c>
      <c r="F569" s="14" t="s">
        <v>83</v>
      </c>
      <c r="G569" s="75" t="s">
        <v>78</v>
      </c>
      <c r="H569" s="210">
        <v>95185</v>
      </c>
      <c r="I569" s="210">
        <v>98260</v>
      </c>
      <c r="J569" s="183">
        <v>2024</v>
      </c>
      <c r="K569" s="15" t="s">
        <v>195</v>
      </c>
      <c r="L569" s="2">
        <f>Mensualización!BQ18</f>
        <v>45.0394975263833</v>
      </c>
      <c r="M569" s="216">
        <f t="shared" si="51"/>
        <v>4287084.5720487945</v>
      </c>
      <c r="N569" s="2">
        <f t="shared" si="45"/>
        <v>0</v>
      </c>
      <c r="O569" s="15">
        <f t="shared" si="48"/>
        <v>0</v>
      </c>
      <c r="P569" s="212">
        <f t="shared" si="49"/>
        <v>45.0394975263833</v>
      </c>
      <c r="Q569" s="15">
        <f t="shared" si="49"/>
        <v>4287084.5720487945</v>
      </c>
      <c r="R569" s="133"/>
      <c r="S569" s="133"/>
      <c r="T569" s="133"/>
      <c r="U569" s="133"/>
      <c r="V569" s="133"/>
      <c r="W569" s="133"/>
      <c r="X569" s="213">
        <f t="shared" si="46"/>
        <v>0</v>
      </c>
      <c r="Y569" s="213"/>
      <c r="Z569" s="214">
        <f t="shared" si="47"/>
        <v>0</v>
      </c>
      <c r="AA569" s="133"/>
    </row>
    <row r="570" spans="2:27" ht="38.25" hidden="1" x14ac:dyDescent="0.25">
      <c r="B570" s="208">
        <v>7</v>
      </c>
      <c r="C570" s="209" t="s">
        <v>74</v>
      </c>
      <c r="D570" s="14" t="s">
        <v>75</v>
      </c>
      <c r="E570" s="74" t="s">
        <v>86</v>
      </c>
      <c r="F570" s="14" t="s">
        <v>83</v>
      </c>
      <c r="G570" s="75" t="s">
        <v>78</v>
      </c>
      <c r="H570" s="210">
        <v>58232</v>
      </c>
      <c r="I570" s="210">
        <v>60112</v>
      </c>
      <c r="J570" s="183">
        <v>2024</v>
      </c>
      <c r="K570" s="15" t="s">
        <v>195</v>
      </c>
      <c r="L570" s="2">
        <f>Mensualización!BQ19</f>
        <v>30.919006410003668</v>
      </c>
      <c r="M570" s="216">
        <f t="shared" si="51"/>
        <v>1800475.5812673336</v>
      </c>
      <c r="N570" s="2">
        <f t="shared" si="45"/>
        <v>0</v>
      </c>
      <c r="O570" s="15">
        <f t="shared" si="48"/>
        <v>0</v>
      </c>
      <c r="P570" s="212">
        <f t="shared" si="49"/>
        <v>30.919006410003668</v>
      </c>
      <c r="Q570" s="15">
        <f t="shared" si="49"/>
        <v>1800475.5812673336</v>
      </c>
      <c r="R570" s="133"/>
      <c r="S570" s="133"/>
      <c r="T570" s="133"/>
      <c r="U570" s="133"/>
      <c r="V570" s="133"/>
      <c r="W570" s="133"/>
      <c r="X570" s="213">
        <f t="shared" si="46"/>
        <v>0</v>
      </c>
      <c r="Y570" s="213"/>
      <c r="Z570" s="214">
        <f t="shared" si="47"/>
        <v>0</v>
      </c>
      <c r="AA570" s="133"/>
    </row>
    <row r="571" spans="2:27" ht="38.25" hidden="1" x14ac:dyDescent="0.25">
      <c r="B571" s="208">
        <v>8</v>
      </c>
      <c r="C571" s="209" t="s">
        <v>74</v>
      </c>
      <c r="D571" s="14" t="s">
        <v>75</v>
      </c>
      <c r="E571" s="74" t="s">
        <v>87</v>
      </c>
      <c r="F571" s="14" t="s">
        <v>83</v>
      </c>
      <c r="G571" s="75" t="s">
        <v>78</v>
      </c>
      <c r="H571" s="210">
        <v>58232</v>
      </c>
      <c r="I571" s="210">
        <v>60112</v>
      </c>
      <c r="J571" s="183">
        <v>2024</v>
      </c>
      <c r="K571" s="15" t="s">
        <v>195</v>
      </c>
      <c r="L571" s="2">
        <f>Mensualización!BQ20</f>
        <v>93.730846203554421</v>
      </c>
      <c r="M571" s="216">
        <f t="shared" si="51"/>
        <v>5458134.6361253811</v>
      </c>
      <c r="N571" s="2">
        <f t="shared" si="45"/>
        <v>0</v>
      </c>
      <c r="O571" s="15">
        <f t="shared" si="48"/>
        <v>0</v>
      </c>
      <c r="P571" s="212">
        <f t="shared" si="49"/>
        <v>93.730846203554421</v>
      </c>
      <c r="Q571" s="15">
        <f t="shared" si="49"/>
        <v>5458134.6361253811</v>
      </c>
      <c r="R571" s="133"/>
      <c r="S571" s="133"/>
      <c r="T571" s="133"/>
      <c r="U571" s="133"/>
      <c r="V571" s="133"/>
      <c r="W571" s="133"/>
      <c r="X571" s="213">
        <f t="shared" si="46"/>
        <v>0</v>
      </c>
      <c r="Y571" s="213"/>
      <c r="Z571" s="214">
        <f t="shared" si="47"/>
        <v>0</v>
      </c>
      <c r="AA571" s="133"/>
    </row>
    <row r="572" spans="2:27" ht="38.25" hidden="1" x14ac:dyDescent="0.25">
      <c r="B572" s="208">
        <v>9</v>
      </c>
      <c r="C572" s="209" t="s">
        <v>74</v>
      </c>
      <c r="D572" s="14" t="s">
        <v>75</v>
      </c>
      <c r="E572" s="74" t="s">
        <v>88</v>
      </c>
      <c r="F572" s="14" t="s">
        <v>83</v>
      </c>
      <c r="G572" s="75" t="s">
        <v>78</v>
      </c>
      <c r="H572" s="210">
        <v>22396</v>
      </c>
      <c r="I572" s="210">
        <v>23120</v>
      </c>
      <c r="J572" s="183">
        <v>2024</v>
      </c>
      <c r="K572" s="15" t="s">
        <v>195</v>
      </c>
      <c r="L572" s="2">
        <f>Mensualización!BQ21</f>
        <v>56.23850772213266</v>
      </c>
      <c r="M572" s="216">
        <f t="shared" si="51"/>
        <v>1259517.6189448831</v>
      </c>
      <c r="N572" s="2">
        <f t="shared" si="45"/>
        <v>0</v>
      </c>
      <c r="O572" s="15">
        <f t="shared" si="48"/>
        <v>0</v>
      </c>
      <c r="P572" s="212">
        <f t="shared" si="49"/>
        <v>56.23850772213266</v>
      </c>
      <c r="Q572" s="15">
        <f t="shared" si="49"/>
        <v>1259517.6189448831</v>
      </c>
      <c r="R572" s="133"/>
      <c r="S572" s="133"/>
      <c r="T572" s="133"/>
      <c r="U572" s="133"/>
      <c r="V572" s="133"/>
      <c r="W572" s="133"/>
      <c r="X572" s="213">
        <f t="shared" si="46"/>
        <v>0</v>
      </c>
      <c r="Y572" s="213"/>
      <c r="Z572" s="214">
        <f t="shared" si="47"/>
        <v>0</v>
      </c>
      <c r="AA572" s="133"/>
    </row>
    <row r="573" spans="2:27" ht="38.25" hidden="1" x14ac:dyDescent="0.25">
      <c r="B573" s="208">
        <v>10</v>
      </c>
      <c r="C573" s="209" t="s">
        <v>74</v>
      </c>
      <c r="D573" s="14" t="s">
        <v>75</v>
      </c>
      <c r="E573" s="74" t="s">
        <v>89</v>
      </c>
      <c r="F573" s="14" t="s">
        <v>83</v>
      </c>
      <c r="G573" s="75" t="s">
        <v>78</v>
      </c>
      <c r="H573" s="210">
        <v>58232</v>
      </c>
      <c r="I573" s="210">
        <v>60112</v>
      </c>
      <c r="J573" s="183">
        <v>2024</v>
      </c>
      <c r="K573" s="15" t="s">
        <v>195</v>
      </c>
      <c r="L573" s="2">
        <f>Mensualización!BQ22</f>
        <v>56.23850772213266</v>
      </c>
      <c r="M573" s="216">
        <f t="shared" si="51"/>
        <v>3274880.7816752288</v>
      </c>
      <c r="N573" s="2">
        <f t="shared" si="45"/>
        <v>0</v>
      </c>
      <c r="O573" s="15">
        <f t="shared" si="48"/>
        <v>0</v>
      </c>
      <c r="P573" s="212">
        <f t="shared" si="49"/>
        <v>56.23850772213266</v>
      </c>
      <c r="Q573" s="15">
        <f t="shared" si="49"/>
        <v>3274880.7816752288</v>
      </c>
      <c r="R573" s="133"/>
      <c r="S573" s="133"/>
      <c r="T573" s="133"/>
      <c r="U573" s="133"/>
      <c r="V573" s="133"/>
      <c r="W573" s="133"/>
      <c r="X573" s="213">
        <f t="shared" si="46"/>
        <v>0</v>
      </c>
      <c r="Y573" s="213"/>
      <c r="Z573" s="214">
        <f t="shared" si="47"/>
        <v>0</v>
      </c>
      <c r="AA573" s="133"/>
    </row>
    <row r="574" spans="2:27" ht="38.25" hidden="1" x14ac:dyDescent="0.25">
      <c r="B574" s="208">
        <v>11</v>
      </c>
      <c r="C574" s="209" t="s">
        <v>74</v>
      </c>
      <c r="D574" s="14" t="s">
        <v>75</v>
      </c>
      <c r="E574" s="74" t="s">
        <v>90</v>
      </c>
      <c r="F574" s="14" t="s">
        <v>83</v>
      </c>
      <c r="G574" s="75" t="s">
        <v>78</v>
      </c>
      <c r="H574" s="210">
        <v>35836</v>
      </c>
      <c r="I574" s="210">
        <v>36994</v>
      </c>
      <c r="J574" s="183">
        <v>2024</v>
      </c>
      <c r="K574" s="15" t="s">
        <v>195</v>
      </c>
      <c r="L574" s="2">
        <f>Mensualización!BQ23</f>
        <v>74.984676962843551</v>
      </c>
      <c r="M574" s="216">
        <f t="shared" si="51"/>
        <v>2687150.8836404616</v>
      </c>
      <c r="N574" s="2">
        <f t="shared" si="45"/>
        <v>0</v>
      </c>
      <c r="O574" s="15">
        <f t="shared" si="48"/>
        <v>0</v>
      </c>
      <c r="P574" s="212">
        <f t="shared" si="49"/>
        <v>74.984676962843551</v>
      </c>
      <c r="Q574" s="15">
        <f t="shared" si="49"/>
        <v>2687150.8836404616</v>
      </c>
      <c r="R574" s="133"/>
      <c r="S574" s="133"/>
      <c r="T574" s="133"/>
      <c r="U574" s="133"/>
      <c r="V574" s="133"/>
      <c r="W574" s="133"/>
      <c r="X574" s="213">
        <f t="shared" si="46"/>
        <v>0</v>
      </c>
      <c r="Y574" s="213"/>
      <c r="Z574" s="214">
        <f t="shared" si="47"/>
        <v>0</v>
      </c>
      <c r="AA574" s="133"/>
    </row>
    <row r="575" spans="2:27" ht="38.25" hidden="1" x14ac:dyDescent="0.25">
      <c r="B575" s="208">
        <v>12</v>
      </c>
      <c r="C575" s="209" t="s">
        <v>74</v>
      </c>
      <c r="D575" s="14" t="s">
        <v>75</v>
      </c>
      <c r="E575" s="74" t="s">
        <v>91</v>
      </c>
      <c r="F575" s="14" t="s">
        <v>92</v>
      </c>
      <c r="G575" s="75" t="s">
        <v>78</v>
      </c>
      <c r="H575" s="210">
        <v>76673</v>
      </c>
      <c r="I575" s="210">
        <v>79149</v>
      </c>
      <c r="J575" s="183">
        <v>2024</v>
      </c>
      <c r="K575" s="15" t="s">
        <v>195</v>
      </c>
      <c r="L575" s="2">
        <f>Mensualización!BQ24</f>
        <v>164.57675852883844</v>
      </c>
      <c r="M575" s="216">
        <f t="shared" si="51"/>
        <v>12618593.806681629</v>
      </c>
      <c r="N575" s="2">
        <f t="shared" si="45"/>
        <v>0</v>
      </c>
      <c r="O575" s="15">
        <f t="shared" si="48"/>
        <v>0</v>
      </c>
      <c r="P575" s="212">
        <f t="shared" si="49"/>
        <v>164.57675852883844</v>
      </c>
      <c r="Q575" s="15">
        <f t="shared" si="49"/>
        <v>12618593.806681629</v>
      </c>
      <c r="R575" s="133"/>
      <c r="S575" s="133"/>
      <c r="T575" s="133"/>
      <c r="U575" s="133"/>
      <c r="V575" s="133"/>
      <c r="W575" s="133"/>
      <c r="X575" s="213">
        <f t="shared" si="46"/>
        <v>0</v>
      </c>
      <c r="Y575" s="213"/>
      <c r="Z575" s="214">
        <f t="shared" si="47"/>
        <v>0</v>
      </c>
      <c r="AA575" s="133"/>
    </row>
    <row r="576" spans="2:27" ht="38.25" hidden="1" x14ac:dyDescent="0.25">
      <c r="B576" s="208">
        <v>13</v>
      </c>
      <c r="C576" s="209" t="s">
        <v>74</v>
      </c>
      <c r="D576" s="14" t="s">
        <v>75</v>
      </c>
      <c r="E576" s="74" t="s">
        <v>93</v>
      </c>
      <c r="F576" s="14" t="s">
        <v>92</v>
      </c>
      <c r="G576" s="75" t="s">
        <v>78</v>
      </c>
      <c r="H576" s="210">
        <v>102230</v>
      </c>
      <c r="I576" s="210">
        <v>105532</v>
      </c>
      <c r="J576" s="183">
        <v>2024</v>
      </c>
      <c r="K576" s="15" t="s">
        <v>195</v>
      </c>
      <c r="L576" s="2">
        <f>Mensualización!BQ25</f>
        <v>19.233082727482596</v>
      </c>
      <c r="M576" s="216">
        <f t="shared" si="51"/>
        <v>1966198.0472305459</v>
      </c>
      <c r="N576" s="2">
        <f t="shared" si="45"/>
        <v>0</v>
      </c>
      <c r="O576" s="15">
        <f t="shared" si="48"/>
        <v>0</v>
      </c>
      <c r="P576" s="212">
        <f t="shared" si="49"/>
        <v>19.233082727482596</v>
      </c>
      <c r="Q576" s="15">
        <f t="shared" si="49"/>
        <v>1966198.0472305459</v>
      </c>
      <c r="R576" s="133"/>
      <c r="S576" s="133"/>
      <c r="T576" s="133"/>
      <c r="U576" s="133"/>
      <c r="V576" s="133"/>
      <c r="W576" s="133"/>
      <c r="X576" s="213">
        <f t="shared" si="46"/>
        <v>0</v>
      </c>
      <c r="Y576" s="213"/>
      <c r="Z576" s="214">
        <f t="shared" si="47"/>
        <v>0</v>
      </c>
      <c r="AA576" s="133"/>
    </row>
    <row r="577" spans="2:27" ht="38.25" hidden="1" x14ac:dyDescent="0.25">
      <c r="B577" s="208">
        <v>14</v>
      </c>
      <c r="C577" s="209" t="s">
        <v>74</v>
      </c>
      <c r="D577" s="14" t="s">
        <v>75</v>
      </c>
      <c r="E577" s="74" t="s">
        <v>94</v>
      </c>
      <c r="F577" s="14" t="s">
        <v>92</v>
      </c>
      <c r="G577" s="75" t="s">
        <v>78</v>
      </c>
      <c r="H577" s="210">
        <v>43674</v>
      </c>
      <c r="I577" s="210">
        <v>45084</v>
      </c>
      <c r="J577" s="183">
        <v>2024</v>
      </c>
      <c r="K577" s="15" t="s">
        <v>195</v>
      </c>
      <c r="L577" s="2">
        <f>Mensualización!BQ26</f>
        <v>92.513562486625148</v>
      </c>
      <c r="M577" s="216">
        <f t="shared" si="51"/>
        <v>4040437.3280408666</v>
      </c>
      <c r="N577" s="2">
        <f t="shared" si="45"/>
        <v>0</v>
      </c>
      <c r="O577" s="15">
        <f t="shared" si="48"/>
        <v>0</v>
      </c>
      <c r="P577" s="212">
        <f t="shared" si="49"/>
        <v>92.513562486625148</v>
      </c>
      <c r="Q577" s="15">
        <f t="shared" si="49"/>
        <v>4040437.3280408666</v>
      </c>
      <c r="R577" s="133"/>
      <c r="S577" s="133"/>
      <c r="T577" s="133"/>
      <c r="U577" s="133"/>
      <c r="V577" s="133"/>
      <c r="W577" s="133"/>
      <c r="X577" s="213">
        <f t="shared" si="46"/>
        <v>0</v>
      </c>
      <c r="Y577" s="213"/>
      <c r="Z577" s="214">
        <f t="shared" si="47"/>
        <v>0</v>
      </c>
      <c r="AA577" s="133"/>
    </row>
    <row r="578" spans="2:27" ht="38.25" hidden="1" x14ac:dyDescent="0.25">
      <c r="B578" s="208">
        <v>15</v>
      </c>
      <c r="C578" s="209" t="s">
        <v>74</v>
      </c>
      <c r="D578" s="14" t="s">
        <v>75</v>
      </c>
      <c r="E578" s="74" t="s">
        <v>95</v>
      </c>
      <c r="F578" s="14" t="s">
        <v>92</v>
      </c>
      <c r="G578" s="75" t="s">
        <v>78</v>
      </c>
      <c r="H578" s="210">
        <v>14558</v>
      </c>
      <c r="I578" s="210">
        <v>15028</v>
      </c>
      <c r="J578" s="183">
        <v>2024</v>
      </c>
      <c r="K578" s="15" t="s">
        <v>195</v>
      </c>
      <c r="L578" s="2">
        <f>Mensualización!BQ27</f>
        <v>9.2513562486625158</v>
      </c>
      <c r="M578" s="216">
        <f t="shared" si="51"/>
        <v>134681.24426802891</v>
      </c>
      <c r="N578" s="2">
        <f t="shared" si="45"/>
        <v>0</v>
      </c>
      <c r="O578" s="15">
        <f t="shared" si="48"/>
        <v>0</v>
      </c>
      <c r="P578" s="212">
        <f t="shared" si="49"/>
        <v>9.2513562486625158</v>
      </c>
      <c r="Q578" s="15">
        <f t="shared" si="49"/>
        <v>134681.24426802891</v>
      </c>
      <c r="R578" s="133"/>
      <c r="S578" s="133"/>
      <c r="T578" s="133"/>
      <c r="U578" s="133"/>
      <c r="V578" s="133"/>
      <c r="W578" s="133"/>
      <c r="X578" s="213">
        <f t="shared" si="46"/>
        <v>0</v>
      </c>
      <c r="Y578" s="213"/>
      <c r="Z578" s="214">
        <f t="shared" si="47"/>
        <v>0</v>
      </c>
      <c r="AA578" s="133"/>
    </row>
    <row r="579" spans="2:27" ht="38.25" hidden="1" x14ac:dyDescent="0.25">
      <c r="B579" s="208">
        <v>16</v>
      </c>
      <c r="C579" s="209" t="s">
        <v>74</v>
      </c>
      <c r="D579" s="14" t="s">
        <v>75</v>
      </c>
      <c r="E579" s="74" t="s">
        <v>96</v>
      </c>
      <c r="F579" s="14" t="s">
        <v>92</v>
      </c>
      <c r="G579" s="75" t="s">
        <v>78</v>
      </c>
      <c r="H579" s="210">
        <v>58232</v>
      </c>
      <c r="I579" s="210">
        <v>60112</v>
      </c>
      <c r="J579" s="183">
        <v>2024</v>
      </c>
      <c r="K579" s="15" t="s">
        <v>195</v>
      </c>
      <c r="L579" s="2">
        <f>Mensualización!BQ28</f>
        <v>23.128390621656287</v>
      </c>
      <c r="M579" s="216">
        <f t="shared" si="51"/>
        <v>1346812.4426802888</v>
      </c>
      <c r="N579" s="2">
        <f t="shared" si="45"/>
        <v>0</v>
      </c>
      <c r="O579" s="15">
        <f t="shared" si="48"/>
        <v>0</v>
      </c>
      <c r="P579" s="212">
        <f t="shared" si="49"/>
        <v>23.128390621656287</v>
      </c>
      <c r="Q579" s="15">
        <f t="shared" si="49"/>
        <v>1346812.4426802888</v>
      </c>
      <c r="R579" s="133"/>
      <c r="S579" s="133"/>
      <c r="T579" s="133"/>
      <c r="U579" s="133"/>
      <c r="V579" s="133"/>
      <c r="W579" s="133"/>
      <c r="X579" s="213">
        <f t="shared" si="46"/>
        <v>0</v>
      </c>
      <c r="Y579" s="213"/>
      <c r="Z579" s="214">
        <f t="shared" si="47"/>
        <v>0</v>
      </c>
      <c r="AA579" s="133"/>
    </row>
    <row r="580" spans="2:27" ht="38.25" hidden="1" x14ac:dyDescent="0.25">
      <c r="B580" s="208">
        <v>17</v>
      </c>
      <c r="C580" s="209" t="s">
        <v>74</v>
      </c>
      <c r="D580" s="14" t="s">
        <v>75</v>
      </c>
      <c r="E580" s="74" t="s">
        <v>97</v>
      </c>
      <c r="F580" s="14" t="s">
        <v>92</v>
      </c>
      <c r="G580" s="75" t="s">
        <v>78</v>
      </c>
      <c r="H580" s="210">
        <v>43674</v>
      </c>
      <c r="I580" s="210">
        <v>45084</v>
      </c>
      <c r="J580" s="183">
        <v>2024</v>
      </c>
      <c r="K580" s="15" t="s">
        <v>195</v>
      </c>
      <c r="L580" s="2">
        <f>Mensualización!BQ29</f>
        <v>7.790615788347381</v>
      </c>
      <c r="M580" s="216">
        <f t="shared" si="51"/>
        <v>340247.35394028353</v>
      </c>
      <c r="N580" s="2">
        <f t="shared" si="45"/>
        <v>0</v>
      </c>
      <c r="O580" s="15">
        <f t="shared" si="48"/>
        <v>0</v>
      </c>
      <c r="P580" s="212">
        <f t="shared" si="49"/>
        <v>7.790615788347381</v>
      </c>
      <c r="Q580" s="15">
        <f t="shared" si="49"/>
        <v>340247.35394028353</v>
      </c>
      <c r="R580" s="133"/>
      <c r="S580" s="133"/>
      <c r="T580" s="133"/>
      <c r="U580" s="133"/>
      <c r="V580" s="133"/>
      <c r="W580" s="133"/>
      <c r="X580" s="213">
        <f t="shared" si="46"/>
        <v>0</v>
      </c>
      <c r="Y580" s="213"/>
      <c r="Z580" s="214">
        <f t="shared" si="47"/>
        <v>0</v>
      </c>
      <c r="AA580" s="133"/>
    </row>
    <row r="581" spans="2:27" ht="38.25" hidden="1" x14ac:dyDescent="0.25">
      <c r="B581" s="208">
        <v>18</v>
      </c>
      <c r="C581" s="209" t="s">
        <v>74</v>
      </c>
      <c r="D581" s="14" t="s">
        <v>75</v>
      </c>
      <c r="E581" s="74" t="s">
        <v>98</v>
      </c>
      <c r="F581" s="14" t="s">
        <v>92</v>
      </c>
      <c r="G581" s="75" t="s">
        <v>78</v>
      </c>
      <c r="H581" s="210">
        <v>143344</v>
      </c>
      <c r="I581" s="210">
        <v>147976</v>
      </c>
      <c r="J581" s="183">
        <v>2024</v>
      </c>
      <c r="K581" s="15" t="s">
        <v>195</v>
      </c>
      <c r="L581" s="2">
        <f>Mensualización!BQ30</f>
        <v>34.08394407401979</v>
      </c>
      <c r="M581" s="216">
        <f t="shared" si="51"/>
        <v>4885728.8793462925</v>
      </c>
      <c r="N581" s="2">
        <f t="shared" si="45"/>
        <v>0</v>
      </c>
      <c r="O581" s="15">
        <f t="shared" si="48"/>
        <v>0</v>
      </c>
      <c r="P581" s="212">
        <f t="shared" si="49"/>
        <v>34.08394407401979</v>
      </c>
      <c r="Q581" s="15">
        <f t="shared" si="49"/>
        <v>4885728.8793462925</v>
      </c>
      <c r="R581" s="133"/>
      <c r="S581" s="133"/>
      <c r="T581" s="133"/>
      <c r="U581" s="133"/>
      <c r="V581" s="133"/>
      <c r="W581" s="133"/>
      <c r="X581" s="213">
        <f t="shared" si="46"/>
        <v>0</v>
      </c>
      <c r="Y581" s="213"/>
      <c r="Z581" s="214">
        <f t="shared" si="47"/>
        <v>0</v>
      </c>
      <c r="AA581" s="133"/>
    </row>
    <row r="582" spans="2:27" ht="38.25" hidden="1" x14ac:dyDescent="0.25">
      <c r="B582" s="208">
        <v>19</v>
      </c>
      <c r="C582" s="209" t="s">
        <v>74</v>
      </c>
      <c r="D582" s="14" t="s">
        <v>75</v>
      </c>
      <c r="E582" s="74" t="s">
        <v>99</v>
      </c>
      <c r="F582" s="14" t="s">
        <v>77</v>
      </c>
      <c r="G582" s="75" t="s">
        <v>78</v>
      </c>
      <c r="H582" s="210">
        <v>2866880</v>
      </c>
      <c r="I582" s="210">
        <v>2959520</v>
      </c>
      <c r="J582" s="183">
        <v>2024</v>
      </c>
      <c r="K582" s="15" t="s">
        <v>195</v>
      </c>
      <c r="L582" s="2">
        <f>Mensualización!BQ31</f>
        <v>0.48691348677171131</v>
      </c>
      <c r="M582" s="216">
        <f t="shared" si="51"/>
        <v>1395922.5369560837</v>
      </c>
      <c r="N582" s="2">
        <f t="shared" si="45"/>
        <v>0</v>
      </c>
      <c r="O582" s="15">
        <f t="shared" si="48"/>
        <v>0</v>
      </c>
      <c r="P582" s="212">
        <f t="shared" si="49"/>
        <v>0.48691348677171131</v>
      </c>
      <c r="Q582" s="15">
        <f t="shared" si="49"/>
        <v>1395922.5369560837</v>
      </c>
      <c r="R582" s="133"/>
      <c r="S582" s="133"/>
      <c r="T582" s="133"/>
      <c r="U582" s="133"/>
      <c r="V582" s="133"/>
      <c r="W582" s="133"/>
      <c r="X582" s="213">
        <f t="shared" si="46"/>
        <v>0</v>
      </c>
      <c r="Y582" s="213"/>
      <c r="Z582" s="214">
        <f t="shared" si="47"/>
        <v>0</v>
      </c>
      <c r="AA582" s="133"/>
    </row>
    <row r="583" spans="2:27" ht="38.25" hidden="1" x14ac:dyDescent="0.25">
      <c r="B583" s="208">
        <v>20</v>
      </c>
      <c r="C583" s="209" t="s">
        <v>74</v>
      </c>
      <c r="D583" s="14" t="s">
        <v>75</v>
      </c>
      <c r="E583" s="74" t="s">
        <v>100</v>
      </c>
      <c r="F583" s="14" t="s">
        <v>83</v>
      </c>
      <c r="G583" s="75" t="s">
        <v>78</v>
      </c>
      <c r="H583" s="210">
        <v>218370</v>
      </c>
      <c r="I583" s="210">
        <v>225420</v>
      </c>
      <c r="J583" s="183">
        <v>2024</v>
      </c>
      <c r="K583" s="15" t="s">
        <v>195</v>
      </c>
      <c r="L583" s="2">
        <f>Mensualización!BQ32</f>
        <v>15.337774833308906</v>
      </c>
      <c r="M583" s="216">
        <f t="shared" si="51"/>
        <v>3349309.8903496657</v>
      </c>
      <c r="N583" s="2">
        <f t="shared" si="45"/>
        <v>0</v>
      </c>
      <c r="O583" s="15">
        <f t="shared" si="48"/>
        <v>0</v>
      </c>
      <c r="P583" s="212">
        <f t="shared" si="49"/>
        <v>15.337774833308906</v>
      </c>
      <c r="Q583" s="15">
        <f t="shared" si="49"/>
        <v>3349309.8903496657</v>
      </c>
      <c r="R583" s="133"/>
      <c r="S583" s="133"/>
      <c r="T583" s="133"/>
      <c r="U583" s="133"/>
      <c r="V583" s="133"/>
      <c r="W583" s="133"/>
      <c r="X583" s="213">
        <f t="shared" si="46"/>
        <v>0</v>
      </c>
      <c r="Y583" s="213"/>
      <c r="Z583" s="214">
        <f t="shared" si="47"/>
        <v>0</v>
      </c>
      <c r="AA583" s="133"/>
    </row>
    <row r="584" spans="2:27" ht="38.25" hidden="1" x14ac:dyDescent="0.25">
      <c r="B584" s="208">
        <v>21</v>
      </c>
      <c r="C584" s="209" t="s">
        <v>74</v>
      </c>
      <c r="D584" s="14" t="s">
        <v>75</v>
      </c>
      <c r="E584" s="74" t="s">
        <v>101</v>
      </c>
      <c r="F584" s="14" t="s">
        <v>92</v>
      </c>
      <c r="G584" s="75" t="s">
        <v>78</v>
      </c>
      <c r="H584" s="210">
        <v>153345</v>
      </c>
      <c r="I584" s="210">
        <v>158298</v>
      </c>
      <c r="J584" s="183">
        <v>2024</v>
      </c>
      <c r="K584" s="15" t="s">
        <v>195</v>
      </c>
      <c r="L584" s="2">
        <f>Mensualización!BQ33</f>
        <v>8.5209860185049475</v>
      </c>
      <c r="M584" s="216">
        <f t="shared" si="51"/>
        <v>1306650.6010076413</v>
      </c>
      <c r="N584" s="2">
        <f t="shared" si="45"/>
        <v>0</v>
      </c>
      <c r="O584" s="15">
        <f t="shared" si="48"/>
        <v>0</v>
      </c>
      <c r="P584" s="212">
        <f t="shared" si="49"/>
        <v>8.5209860185049475</v>
      </c>
      <c r="Q584" s="15">
        <f t="shared" si="49"/>
        <v>1306650.6010076413</v>
      </c>
      <c r="R584" s="133"/>
      <c r="S584" s="133"/>
      <c r="T584" s="133"/>
      <c r="U584" s="133"/>
      <c r="V584" s="133"/>
      <c r="W584" s="133"/>
      <c r="X584" s="213">
        <f t="shared" si="46"/>
        <v>0</v>
      </c>
      <c r="Y584" s="213"/>
      <c r="Z584" s="214">
        <f t="shared" si="47"/>
        <v>0</v>
      </c>
      <c r="AA584" s="133"/>
    </row>
    <row r="585" spans="2:27" ht="38.25" hidden="1" x14ac:dyDescent="0.25">
      <c r="B585" s="208">
        <v>22</v>
      </c>
      <c r="C585" s="209" t="s">
        <v>74</v>
      </c>
      <c r="D585" s="14" t="s">
        <v>75</v>
      </c>
      <c r="E585" s="74" t="s">
        <v>102</v>
      </c>
      <c r="F585" s="14" t="s">
        <v>92</v>
      </c>
      <c r="G585" s="75" t="s">
        <v>78</v>
      </c>
      <c r="H585" s="210">
        <v>262044</v>
      </c>
      <c r="I585" s="210">
        <v>270504</v>
      </c>
      <c r="J585" s="183">
        <v>2024</v>
      </c>
      <c r="K585" s="15" t="s">
        <v>195</v>
      </c>
      <c r="L585" s="2">
        <f>Mensualización!BQ34</f>
        <v>0.24345674338585566</v>
      </c>
      <c r="M585" s="216">
        <f t="shared" si="51"/>
        <v>63796.378863803162</v>
      </c>
      <c r="N585" s="2">
        <f t="shared" si="45"/>
        <v>0</v>
      </c>
      <c r="O585" s="15">
        <f t="shared" si="48"/>
        <v>0</v>
      </c>
      <c r="P585" s="212">
        <f t="shared" si="49"/>
        <v>0.24345674338585566</v>
      </c>
      <c r="Q585" s="15">
        <f t="shared" si="49"/>
        <v>63796.378863803162</v>
      </c>
      <c r="R585" s="133"/>
      <c r="S585" s="133"/>
      <c r="T585" s="133"/>
      <c r="U585" s="133"/>
      <c r="V585" s="133"/>
      <c r="W585" s="133"/>
      <c r="X585" s="213">
        <f t="shared" si="46"/>
        <v>0</v>
      </c>
      <c r="Y585" s="213"/>
      <c r="Z585" s="214">
        <f t="shared" si="47"/>
        <v>0</v>
      </c>
      <c r="AA585" s="133"/>
    </row>
    <row r="586" spans="2:27" ht="38.25" hidden="1" x14ac:dyDescent="0.25">
      <c r="B586" s="208">
        <v>23</v>
      </c>
      <c r="C586" s="209" t="s">
        <v>74</v>
      </c>
      <c r="D586" s="14" t="s">
        <v>75</v>
      </c>
      <c r="E586" s="74" t="s">
        <v>103</v>
      </c>
      <c r="F586" s="14" t="s">
        <v>92</v>
      </c>
      <c r="G586" s="75" t="s">
        <v>78</v>
      </c>
      <c r="H586" s="210">
        <v>114222</v>
      </c>
      <c r="I586" s="210">
        <v>117912</v>
      </c>
      <c r="J586" s="183">
        <v>2024</v>
      </c>
      <c r="K586" s="15" t="s">
        <v>195</v>
      </c>
      <c r="L586" s="2">
        <f>Mensualización!BQ35</f>
        <v>1.4607404603151339</v>
      </c>
      <c r="M586" s="216">
        <f t="shared" si="51"/>
        <v>166848.69685811523</v>
      </c>
      <c r="N586" s="2">
        <f t="shared" si="45"/>
        <v>0</v>
      </c>
      <c r="O586" s="15">
        <f t="shared" si="48"/>
        <v>0</v>
      </c>
      <c r="P586" s="212">
        <f t="shared" si="49"/>
        <v>1.4607404603151339</v>
      </c>
      <c r="Q586" s="15">
        <f t="shared" si="49"/>
        <v>166848.69685811523</v>
      </c>
      <c r="R586" s="133"/>
      <c r="S586" s="133"/>
      <c r="T586" s="133"/>
      <c r="U586" s="133"/>
      <c r="V586" s="133"/>
      <c r="W586" s="133"/>
      <c r="X586" s="213">
        <f t="shared" si="46"/>
        <v>0</v>
      </c>
      <c r="Y586" s="213"/>
      <c r="Z586" s="214">
        <f t="shared" si="47"/>
        <v>0</v>
      </c>
      <c r="AA586" s="133"/>
    </row>
    <row r="587" spans="2:27" ht="38.25" hidden="1" x14ac:dyDescent="0.25">
      <c r="B587" s="208">
        <v>24</v>
      </c>
      <c r="C587" s="209" t="s">
        <v>74</v>
      </c>
      <c r="D587" s="14" t="s">
        <v>75</v>
      </c>
      <c r="E587" s="74" t="s">
        <v>104</v>
      </c>
      <c r="F587" s="14" t="s">
        <v>92</v>
      </c>
      <c r="G587" s="75" t="s">
        <v>78</v>
      </c>
      <c r="H587" s="210">
        <v>87348</v>
      </c>
      <c r="I587" s="210">
        <v>90168</v>
      </c>
      <c r="J587" s="183">
        <v>2024</v>
      </c>
      <c r="K587" s="15" t="s">
        <v>195</v>
      </c>
      <c r="L587" s="2">
        <f>Mensualización!BQ36</f>
        <v>9.2513562486625158</v>
      </c>
      <c r="M587" s="216">
        <f t="shared" si="51"/>
        <v>808087.4656081734</v>
      </c>
      <c r="N587" s="2">
        <f t="shared" si="45"/>
        <v>0</v>
      </c>
      <c r="O587" s="15">
        <f t="shared" si="48"/>
        <v>0</v>
      </c>
      <c r="P587" s="212">
        <f t="shared" si="49"/>
        <v>9.2513562486625158</v>
      </c>
      <c r="Q587" s="15">
        <f t="shared" si="49"/>
        <v>808087.4656081734</v>
      </c>
      <c r="R587" s="133"/>
      <c r="S587" s="133"/>
      <c r="T587" s="133"/>
      <c r="U587" s="133"/>
      <c r="V587" s="133"/>
      <c r="W587" s="133"/>
      <c r="X587" s="213">
        <f t="shared" si="46"/>
        <v>0</v>
      </c>
      <c r="Y587" s="213"/>
      <c r="Z587" s="214">
        <f t="shared" si="47"/>
        <v>0</v>
      </c>
      <c r="AA587" s="133"/>
    </row>
    <row r="588" spans="2:27" ht="38.25" hidden="1" x14ac:dyDescent="0.25">
      <c r="B588" s="208">
        <v>25</v>
      </c>
      <c r="C588" s="209" t="s">
        <v>74</v>
      </c>
      <c r="D588" s="14" t="s">
        <v>75</v>
      </c>
      <c r="E588" s="74" t="s">
        <v>105</v>
      </c>
      <c r="F588" s="14" t="s">
        <v>92</v>
      </c>
      <c r="G588" s="75" t="s">
        <v>78</v>
      </c>
      <c r="H588" s="210">
        <v>87348</v>
      </c>
      <c r="I588" s="210">
        <v>90168</v>
      </c>
      <c r="J588" s="183">
        <v>2024</v>
      </c>
      <c r="K588" s="15" t="s">
        <v>195</v>
      </c>
      <c r="L588" s="2">
        <f>Mensualización!BQ37</f>
        <v>1.4607404603151339</v>
      </c>
      <c r="M588" s="216">
        <f t="shared" si="51"/>
        <v>127592.75772760632</v>
      </c>
      <c r="N588" s="2">
        <f t="shared" si="45"/>
        <v>0</v>
      </c>
      <c r="O588" s="15">
        <f t="shared" si="48"/>
        <v>0</v>
      </c>
      <c r="P588" s="212">
        <f t="shared" si="49"/>
        <v>1.4607404603151339</v>
      </c>
      <c r="Q588" s="15">
        <f t="shared" si="49"/>
        <v>127592.75772760632</v>
      </c>
      <c r="R588" s="133"/>
      <c r="S588" s="133"/>
      <c r="T588" s="133"/>
      <c r="U588" s="133"/>
      <c r="V588" s="133"/>
      <c r="W588" s="133"/>
      <c r="X588" s="213">
        <f t="shared" si="46"/>
        <v>0</v>
      </c>
      <c r="Y588" s="213"/>
      <c r="Z588" s="214">
        <f t="shared" si="47"/>
        <v>0</v>
      </c>
      <c r="AA588" s="133"/>
    </row>
    <row r="589" spans="2:27" ht="38.25" hidden="1" x14ac:dyDescent="0.25">
      <c r="B589" s="208">
        <v>26</v>
      </c>
      <c r="C589" s="209" t="s">
        <v>74</v>
      </c>
      <c r="D589" s="14" t="s">
        <v>75</v>
      </c>
      <c r="E589" s="74" t="s">
        <v>106</v>
      </c>
      <c r="F589" s="14" t="s">
        <v>92</v>
      </c>
      <c r="G589" s="75" t="s">
        <v>78</v>
      </c>
      <c r="H589" s="210">
        <v>87348</v>
      </c>
      <c r="I589" s="210">
        <v>90168</v>
      </c>
      <c r="J589" s="183">
        <v>2024</v>
      </c>
      <c r="K589" s="15" t="s">
        <v>195</v>
      </c>
      <c r="L589" s="2">
        <f>Mensualización!BQ38</f>
        <v>2.4345674338585566</v>
      </c>
      <c r="M589" s="216">
        <f t="shared" si="51"/>
        <v>212654.59621267719</v>
      </c>
      <c r="N589" s="2">
        <f t="shared" ref="N589:N652" si="52">+Z589</f>
        <v>0</v>
      </c>
      <c r="O589" s="15">
        <f t="shared" si="48"/>
        <v>0</v>
      </c>
      <c r="P589" s="212">
        <f t="shared" si="49"/>
        <v>2.4345674338585566</v>
      </c>
      <c r="Q589" s="15">
        <f t="shared" si="49"/>
        <v>212654.59621267719</v>
      </c>
      <c r="R589" s="133"/>
      <c r="S589" s="133"/>
      <c r="T589" s="133"/>
      <c r="U589" s="133"/>
      <c r="V589" s="133"/>
      <c r="W589" s="133"/>
      <c r="X589" s="213">
        <f t="shared" si="46"/>
        <v>0</v>
      </c>
      <c r="Y589" s="213"/>
      <c r="Z589" s="214">
        <f t="shared" si="47"/>
        <v>0</v>
      </c>
      <c r="AA589" s="133"/>
    </row>
    <row r="590" spans="2:27" ht="38.25" hidden="1" x14ac:dyDescent="0.25">
      <c r="B590" s="208">
        <v>27</v>
      </c>
      <c r="C590" s="209" t="s">
        <v>74</v>
      </c>
      <c r="D590" s="14" t="s">
        <v>75</v>
      </c>
      <c r="E590" s="74" t="s">
        <v>107</v>
      </c>
      <c r="F590" s="14" t="s">
        <v>92</v>
      </c>
      <c r="G590" s="75" t="s">
        <v>78</v>
      </c>
      <c r="H590" s="210">
        <v>87348</v>
      </c>
      <c r="I590" s="210">
        <v>90168</v>
      </c>
      <c r="J590" s="183">
        <v>2024</v>
      </c>
      <c r="K590" s="15" t="s">
        <v>195</v>
      </c>
      <c r="L590" s="2">
        <f>Mensualización!BQ39</f>
        <v>1.4607404603151339</v>
      </c>
      <c r="M590" s="216">
        <f t="shared" si="51"/>
        <v>127592.75772760632</v>
      </c>
      <c r="N590" s="2">
        <f t="shared" si="52"/>
        <v>0</v>
      </c>
      <c r="O590" s="15">
        <f t="shared" si="48"/>
        <v>0</v>
      </c>
      <c r="P590" s="212">
        <f t="shared" si="49"/>
        <v>1.4607404603151339</v>
      </c>
      <c r="Q590" s="15">
        <f t="shared" si="49"/>
        <v>127592.75772760632</v>
      </c>
      <c r="R590" s="133"/>
      <c r="S590" s="133"/>
      <c r="T590" s="133"/>
      <c r="U590" s="133"/>
      <c r="V590" s="133"/>
      <c r="W590" s="133"/>
      <c r="X590" s="213">
        <f t="shared" si="46"/>
        <v>0</v>
      </c>
      <c r="Y590" s="213"/>
      <c r="Z590" s="214">
        <f t="shared" si="47"/>
        <v>0</v>
      </c>
      <c r="AA590" s="133"/>
    </row>
    <row r="591" spans="2:27" ht="38.25" hidden="1" x14ac:dyDescent="0.25">
      <c r="B591" s="208">
        <v>28</v>
      </c>
      <c r="C591" s="209" t="s">
        <v>74</v>
      </c>
      <c r="D591" s="14" t="s">
        <v>75</v>
      </c>
      <c r="E591" s="74" t="s">
        <v>108</v>
      </c>
      <c r="F591" s="14" t="s">
        <v>92</v>
      </c>
      <c r="G591" s="75" t="s">
        <v>78</v>
      </c>
      <c r="H591" s="210">
        <v>53754</v>
      </c>
      <c r="I591" s="210">
        <v>55491</v>
      </c>
      <c r="J591" s="183">
        <v>2024</v>
      </c>
      <c r="K591" s="15" t="s">
        <v>195</v>
      </c>
      <c r="L591" s="2">
        <f>Mensualización!BQ40</f>
        <v>1.9476539470868452</v>
      </c>
      <c r="M591" s="216">
        <f t="shared" si="51"/>
        <v>104694.19027170628</v>
      </c>
      <c r="N591" s="2">
        <f t="shared" si="52"/>
        <v>0</v>
      </c>
      <c r="O591" s="15">
        <f t="shared" si="48"/>
        <v>0</v>
      </c>
      <c r="P591" s="212">
        <f t="shared" si="49"/>
        <v>1.9476539470868452</v>
      </c>
      <c r="Q591" s="15">
        <f t="shared" si="49"/>
        <v>104694.19027170628</v>
      </c>
      <c r="R591" s="133"/>
      <c r="S591" s="133"/>
      <c r="T591" s="133"/>
      <c r="U591" s="133"/>
      <c r="V591" s="133"/>
      <c r="W591" s="133"/>
      <c r="X591" s="213">
        <f t="shared" si="46"/>
        <v>0</v>
      </c>
      <c r="Y591" s="213"/>
      <c r="Z591" s="214">
        <f t="shared" si="47"/>
        <v>0</v>
      </c>
      <c r="AA591" s="133"/>
    </row>
    <row r="592" spans="2:27" ht="38.25" hidden="1" x14ac:dyDescent="0.25">
      <c r="B592" s="208">
        <v>29</v>
      </c>
      <c r="C592" s="209" t="s">
        <v>74</v>
      </c>
      <c r="D592" s="14" t="s">
        <v>75</v>
      </c>
      <c r="E592" s="74" t="s">
        <v>109</v>
      </c>
      <c r="F592" s="14" t="s">
        <v>92</v>
      </c>
      <c r="G592" s="75" t="s">
        <v>78</v>
      </c>
      <c r="H592" s="210">
        <v>33594</v>
      </c>
      <c r="I592" s="210">
        <v>34680</v>
      </c>
      <c r="J592" s="183">
        <v>2024</v>
      </c>
      <c r="K592" s="15" t="s">
        <v>195</v>
      </c>
      <c r="L592" s="2">
        <f>Mensualización!BQ41</f>
        <v>1.2172837169292783</v>
      </c>
      <c r="M592" s="216">
        <f t="shared" si="51"/>
        <v>40893.429186522175</v>
      </c>
      <c r="N592" s="2">
        <f t="shared" si="52"/>
        <v>0</v>
      </c>
      <c r="O592" s="15">
        <f t="shared" si="48"/>
        <v>0</v>
      </c>
      <c r="P592" s="212">
        <f t="shared" si="49"/>
        <v>1.2172837169292783</v>
      </c>
      <c r="Q592" s="15">
        <f t="shared" si="49"/>
        <v>40893.429186522175</v>
      </c>
      <c r="R592" s="133"/>
      <c r="S592" s="133"/>
      <c r="T592" s="133"/>
      <c r="U592" s="133"/>
      <c r="V592" s="133"/>
      <c r="W592" s="133"/>
      <c r="X592" s="213">
        <f t="shared" si="46"/>
        <v>0</v>
      </c>
      <c r="Y592" s="213"/>
      <c r="Z592" s="214">
        <f t="shared" si="47"/>
        <v>0</v>
      </c>
      <c r="AA592" s="133"/>
    </row>
    <row r="593" spans="2:27" ht="38.25" hidden="1" x14ac:dyDescent="0.25">
      <c r="B593" s="208">
        <v>30</v>
      </c>
      <c r="C593" s="209" t="s">
        <v>74</v>
      </c>
      <c r="D593" s="14" t="s">
        <v>75</v>
      </c>
      <c r="E593" s="74" t="s">
        <v>110</v>
      </c>
      <c r="F593" s="14" t="s">
        <v>92</v>
      </c>
      <c r="G593" s="75" t="s">
        <v>78</v>
      </c>
      <c r="H593" s="210">
        <v>153345</v>
      </c>
      <c r="I593" s="210">
        <v>158298</v>
      </c>
      <c r="J593" s="183">
        <v>2024</v>
      </c>
      <c r="K593" s="15" t="s">
        <v>195</v>
      </c>
      <c r="L593" s="2">
        <f>Mensualización!BQ42</f>
        <v>0.24345674338585566</v>
      </c>
      <c r="M593" s="216">
        <f t="shared" si="51"/>
        <v>37332.874314504035</v>
      </c>
      <c r="N593" s="2">
        <f t="shared" si="52"/>
        <v>0</v>
      </c>
      <c r="O593" s="15">
        <f t="shared" si="48"/>
        <v>0</v>
      </c>
      <c r="P593" s="212">
        <f t="shared" si="49"/>
        <v>0.24345674338585566</v>
      </c>
      <c r="Q593" s="15">
        <f t="shared" si="49"/>
        <v>37332.874314504035</v>
      </c>
      <c r="R593" s="133"/>
      <c r="S593" s="133"/>
      <c r="T593" s="133"/>
      <c r="U593" s="133"/>
      <c r="V593" s="133"/>
      <c r="W593" s="133"/>
      <c r="X593" s="213">
        <f t="shared" si="46"/>
        <v>0</v>
      </c>
      <c r="Y593" s="213"/>
      <c r="Z593" s="214">
        <f t="shared" si="47"/>
        <v>0</v>
      </c>
      <c r="AA593" s="133"/>
    </row>
    <row r="594" spans="2:27" ht="38.25" hidden="1" x14ac:dyDescent="0.25">
      <c r="B594" s="208">
        <v>31</v>
      </c>
      <c r="C594" s="209" t="s">
        <v>74</v>
      </c>
      <c r="D594" s="14" t="s">
        <v>75</v>
      </c>
      <c r="E594" s="74" t="s">
        <v>111</v>
      </c>
      <c r="F594" s="14" t="s">
        <v>112</v>
      </c>
      <c r="G594" s="75" t="s">
        <v>78</v>
      </c>
      <c r="H594" s="210">
        <v>262044</v>
      </c>
      <c r="I594" s="210">
        <v>270507</v>
      </c>
      <c r="J594" s="183">
        <v>2024</v>
      </c>
      <c r="K594" s="15" t="s">
        <v>195</v>
      </c>
      <c r="L594" s="2">
        <f>Mensualización!BQ43</f>
        <v>38.953078941736905</v>
      </c>
      <c r="M594" s="216">
        <f t="shared" si="51"/>
        <v>10207420.618208505</v>
      </c>
      <c r="N594" s="2">
        <f t="shared" si="52"/>
        <v>0</v>
      </c>
      <c r="O594" s="15">
        <f t="shared" si="48"/>
        <v>0</v>
      </c>
      <c r="P594" s="212">
        <f t="shared" si="49"/>
        <v>38.953078941736905</v>
      </c>
      <c r="Q594" s="15">
        <f t="shared" si="49"/>
        <v>10207420.618208505</v>
      </c>
      <c r="R594" s="133"/>
      <c r="S594" s="133"/>
      <c r="T594" s="133"/>
      <c r="U594" s="133"/>
      <c r="V594" s="133"/>
      <c r="W594" s="133"/>
      <c r="X594" s="213">
        <f t="shared" si="46"/>
        <v>0</v>
      </c>
      <c r="Y594" s="213"/>
      <c r="Z594" s="214">
        <f t="shared" si="47"/>
        <v>0</v>
      </c>
      <c r="AA594" s="133"/>
    </row>
    <row r="595" spans="2:27" ht="38.25" hidden="1" x14ac:dyDescent="0.25">
      <c r="B595" s="208">
        <v>32</v>
      </c>
      <c r="C595" s="209" t="s">
        <v>74</v>
      </c>
      <c r="D595" s="14" t="s">
        <v>75</v>
      </c>
      <c r="E595" s="74" t="s">
        <v>113</v>
      </c>
      <c r="F595" s="14" t="s">
        <v>114</v>
      </c>
      <c r="G595" s="75" t="s">
        <v>78</v>
      </c>
      <c r="H595" s="210">
        <v>349392</v>
      </c>
      <c r="I595" s="210">
        <v>360676</v>
      </c>
      <c r="J595" s="183">
        <v>2024</v>
      </c>
      <c r="K595" s="15" t="s">
        <v>195</v>
      </c>
      <c r="L595" s="2">
        <f>Mensualización!BQ44</f>
        <v>1.9476539470868452</v>
      </c>
      <c r="M595" s="216">
        <f t="shared" si="51"/>
        <v>680494.70788056706</v>
      </c>
      <c r="N595" s="2">
        <f t="shared" si="52"/>
        <v>0</v>
      </c>
      <c r="O595" s="15">
        <f t="shared" si="48"/>
        <v>0</v>
      </c>
      <c r="P595" s="212">
        <f t="shared" si="49"/>
        <v>1.9476539470868452</v>
      </c>
      <c r="Q595" s="15">
        <f t="shared" si="49"/>
        <v>680494.70788056706</v>
      </c>
      <c r="R595" s="133"/>
      <c r="S595" s="133"/>
      <c r="T595" s="133"/>
      <c r="U595" s="133"/>
      <c r="V595" s="133"/>
      <c r="W595" s="133"/>
      <c r="X595" s="213">
        <f t="shared" si="46"/>
        <v>0</v>
      </c>
      <c r="Y595" s="213"/>
      <c r="Z595" s="214">
        <f t="shared" si="47"/>
        <v>0</v>
      </c>
      <c r="AA595" s="133"/>
    </row>
    <row r="596" spans="2:27" ht="38.25" hidden="1" x14ac:dyDescent="0.25">
      <c r="B596" s="208">
        <v>33</v>
      </c>
      <c r="C596" s="209" t="s">
        <v>74</v>
      </c>
      <c r="D596" s="14" t="s">
        <v>75</v>
      </c>
      <c r="E596" s="74" t="s">
        <v>115</v>
      </c>
      <c r="F596" s="14" t="s">
        <v>116</v>
      </c>
      <c r="G596" s="75" t="s">
        <v>78</v>
      </c>
      <c r="H596" s="210">
        <v>698784</v>
      </c>
      <c r="I596" s="210">
        <v>721352</v>
      </c>
      <c r="J596" s="183">
        <v>2024</v>
      </c>
      <c r="K596" s="15" t="s">
        <v>195</v>
      </c>
      <c r="L596" s="2">
        <f>Mensualización!BQ45</f>
        <v>3.8953078941736905</v>
      </c>
      <c r="M596" s="216">
        <f t="shared" si="51"/>
        <v>2721978.8315222682</v>
      </c>
      <c r="N596" s="2">
        <f t="shared" si="52"/>
        <v>0</v>
      </c>
      <c r="O596" s="15">
        <f t="shared" si="48"/>
        <v>0</v>
      </c>
      <c r="P596" s="212">
        <f t="shared" si="49"/>
        <v>3.8953078941736905</v>
      </c>
      <c r="Q596" s="15">
        <f t="shared" si="49"/>
        <v>2721978.8315222682</v>
      </c>
      <c r="R596" s="133"/>
      <c r="S596" s="133"/>
      <c r="T596" s="133"/>
      <c r="U596" s="133"/>
      <c r="V596" s="133"/>
      <c r="W596" s="133"/>
      <c r="X596" s="213">
        <f t="shared" si="46"/>
        <v>0</v>
      </c>
      <c r="Y596" s="213"/>
      <c r="Z596" s="214">
        <f t="shared" si="47"/>
        <v>0</v>
      </c>
      <c r="AA596" s="133"/>
    </row>
    <row r="597" spans="2:27" ht="38.25" hidden="1" x14ac:dyDescent="0.25">
      <c r="B597" s="208">
        <v>34</v>
      </c>
      <c r="C597" s="209" t="s">
        <v>74</v>
      </c>
      <c r="D597" s="14" t="s">
        <v>75</v>
      </c>
      <c r="E597" s="74" t="s">
        <v>117</v>
      </c>
      <c r="F597" s="14" t="s">
        <v>118</v>
      </c>
      <c r="G597" s="75" t="s">
        <v>119</v>
      </c>
      <c r="H597" s="210">
        <v>309078</v>
      </c>
      <c r="I597" s="210">
        <v>319059</v>
      </c>
      <c r="J597" s="183">
        <v>2024</v>
      </c>
      <c r="K597" s="15" t="s">
        <v>195</v>
      </c>
      <c r="L597" s="2">
        <f>Mensualización!BQ46</f>
        <v>0</v>
      </c>
      <c r="M597" s="216">
        <f t="shared" si="51"/>
        <v>0</v>
      </c>
      <c r="N597" s="2">
        <f t="shared" si="52"/>
        <v>0</v>
      </c>
      <c r="O597" s="15">
        <f t="shared" si="48"/>
        <v>0</v>
      </c>
      <c r="P597" s="212">
        <f t="shared" si="49"/>
        <v>0</v>
      </c>
      <c r="Q597" s="15">
        <f t="shared" si="49"/>
        <v>0</v>
      </c>
      <c r="R597" s="133"/>
      <c r="S597" s="133"/>
      <c r="T597" s="133"/>
      <c r="U597" s="133"/>
      <c r="V597" s="133"/>
      <c r="W597" s="133"/>
      <c r="X597" s="213">
        <f t="shared" si="46"/>
        <v>0</v>
      </c>
      <c r="Y597" s="213"/>
      <c r="Z597" s="214">
        <f t="shared" si="47"/>
        <v>0</v>
      </c>
      <c r="AA597" s="133"/>
    </row>
    <row r="598" spans="2:27" ht="38.25" hidden="1" x14ac:dyDescent="0.25">
      <c r="B598" s="208">
        <v>35</v>
      </c>
      <c r="C598" s="209" t="s">
        <v>74</v>
      </c>
      <c r="D598" s="14" t="s">
        <v>75</v>
      </c>
      <c r="E598" s="74" t="s">
        <v>120</v>
      </c>
      <c r="F598" s="14" t="s">
        <v>114</v>
      </c>
      <c r="G598" s="75" t="s">
        <v>119</v>
      </c>
      <c r="H598" s="210">
        <v>412104</v>
      </c>
      <c r="I598" s="210">
        <v>425412</v>
      </c>
      <c r="J598" s="183">
        <v>2024</v>
      </c>
      <c r="K598" s="15" t="s">
        <v>195</v>
      </c>
      <c r="L598" s="2">
        <f>Mensualización!BQ47</f>
        <v>0</v>
      </c>
      <c r="M598" s="216">
        <f t="shared" si="51"/>
        <v>0</v>
      </c>
      <c r="N598" s="2">
        <f t="shared" si="52"/>
        <v>0</v>
      </c>
      <c r="O598" s="15">
        <f t="shared" si="48"/>
        <v>0</v>
      </c>
      <c r="P598" s="212">
        <f t="shared" si="49"/>
        <v>0</v>
      </c>
      <c r="Q598" s="15">
        <f t="shared" si="49"/>
        <v>0</v>
      </c>
      <c r="R598" s="133"/>
      <c r="S598" s="133"/>
      <c r="T598" s="133"/>
      <c r="U598" s="133"/>
      <c r="V598" s="133"/>
      <c r="W598" s="133"/>
      <c r="X598" s="213">
        <f t="shared" si="46"/>
        <v>0</v>
      </c>
      <c r="Y598" s="213"/>
      <c r="Z598" s="214">
        <f t="shared" si="47"/>
        <v>0</v>
      </c>
      <c r="AA598" s="133"/>
    </row>
    <row r="599" spans="2:27" ht="38.25" hidden="1" x14ac:dyDescent="0.25">
      <c r="B599" s="208">
        <v>36</v>
      </c>
      <c r="C599" s="209" t="s">
        <v>74</v>
      </c>
      <c r="D599" s="14" t="s">
        <v>75</v>
      </c>
      <c r="E599" s="74" t="s">
        <v>121</v>
      </c>
      <c r="F599" s="14" t="s">
        <v>116</v>
      </c>
      <c r="G599" s="75" t="s">
        <v>119</v>
      </c>
      <c r="H599" s="210">
        <v>824208</v>
      </c>
      <c r="I599" s="210">
        <v>850824</v>
      </c>
      <c r="J599" s="183">
        <v>2024</v>
      </c>
      <c r="K599" s="15" t="s">
        <v>195</v>
      </c>
      <c r="L599" s="2">
        <f>Mensualización!BQ48</f>
        <v>0</v>
      </c>
      <c r="M599" s="216">
        <f t="shared" si="51"/>
        <v>0</v>
      </c>
      <c r="N599" s="2">
        <f t="shared" si="52"/>
        <v>0</v>
      </c>
      <c r="O599" s="15">
        <f t="shared" si="48"/>
        <v>0</v>
      </c>
      <c r="P599" s="212">
        <f t="shared" si="49"/>
        <v>0</v>
      </c>
      <c r="Q599" s="15">
        <f t="shared" si="49"/>
        <v>0</v>
      </c>
      <c r="R599" s="133"/>
      <c r="S599" s="133"/>
      <c r="T599" s="133"/>
      <c r="U599" s="133"/>
      <c r="V599" s="133"/>
      <c r="W599" s="133"/>
      <c r="X599" s="213">
        <f t="shared" si="46"/>
        <v>0</v>
      </c>
      <c r="Y599" s="213"/>
      <c r="Z599" s="214">
        <f t="shared" si="47"/>
        <v>0</v>
      </c>
      <c r="AA599" s="133"/>
    </row>
    <row r="600" spans="2:27" ht="38.25" hidden="1" x14ac:dyDescent="0.25">
      <c r="B600" s="208">
        <v>37</v>
      </c>
      <c r="C600" s="209" t="s">
        <v>74</v>
      </c>
      <c r="D600" s="14" t="s">
        <v>75</v>
      </c>
      <c r="E600" s="74" t="s">
        <v>122</v>
      </c>
      <c r="F600" s="14" t="s">
        <v>77</v>
      </c>
      <c r="G600" s="75" t="s">
        <v>119</v>
      </c>
      <c r="H600" s="210">
        <v>68086720</v>
      </c>
      <c r="I600" s="210">
        <v>70285760</v>
      </c>
      <c r="J600" s="183">
        <v>2024</v>
      </c>
      <c r="K600" s="15" t="s">
        <v>195</v>
      </c>
      <c r="L600" s="2">
        <f>Mensualización!BQ49</f>
        <v>0.27421041672674185</v>
      </c>
      <c r="M600" s="216">
        <f t="shared" si="51"/>
        <v>18670087.86475699</v>
      </c>
      <c r="N600" s="2">
        <f t="shared" si="52"/>
        <v>0</v>
      </c>
      <c r="O600" s="15">
        <f t="shared" si="48"/>
        <v>0</v>
      </c>
      <c r="P600" s="212">
        <f t="shared" si="49"/>
        <v>0.27421041672674185</v>
      </c>
      <c r="Q600" s="15">
        <f t="shared" si="49"/>
        <v>18670087.86475699</v>
      </c>
      <c r="R600" s="133"/>
      <c r="S600" s="133"/>
      <c r="T600" s="133"/>
      <c r="U600" s="133"/>
      <c r="V600" s="133"/>
      <c r="W600" s="133"/>
      <c r="X600" s="213">
        <f t="shared" si="46"/>
        <v>0</v>
      </c>
      <c r="Y600" s="213"/>
      <c r="Z600" s="214">
        <f t="shared" si="47"/>
        <v>0</v>
      </c>
      <c r="AA600" s="133"/>
    </row>
    <row r="601" spans="2:27" ht="38.25" hidden="1" x14ac:dyDescent="0.25">
      <c r="B601" s="208">
        <v>38</v>
      </c>
      <c r="C601" s="209" t="s">
        <v>74</v>
      </c>
      <c r="D601" s="14" t="s">
        <v>75</v>
      </c>
      <c r="E601" s="74" t="s">
        <v>123</v>
      </c>
      <c r="F601" s="14" t="s">
        <v>77</v>
      </c>
      <c r="G601" s="75" t="s">
        <v>119</v>
      </c>
      <c r="H601" s="210">
        <v>30818240</v>
      </c>
      <c r="I601" s="210">
        <v>31813600</v>
      </c>
      <c r="J601" s="183">
        <v>2024</v>
      </c>
      <c r="K601" s="15" t="s">
        <v>195</v>
      </c>
      <c r="L601" s="2">
        <f>Mensualización!BQ50</f>
        <v>0</v>
      </c>
      <c r="M601" s="216">
        <f t="shared" si="51"/>
        <v>0</v>
      </c>
      <c r="N601" s="2">
        <f t="shared" si="52"/>
        <v>0</v>
      </c>
      <c r="O601" s="15">
        <f t="shared" si="48"/>
        <v>0</v>
      </c>
      <c r="P601" s="212">
        <f t="shared" si="49"/>
        <v>0</v>
      </c>
      <c r="Q601" s="15">
        <f t="shared" si="49"/>
        <v>0</v>
      </c>
      <c r="R601" s="133"/>
      <c r="S601" s="133"/>
      <c r="T601" s="133"/>
      <c r="U601" s="133"/>
      <c r="V601" s="133"/>
      <c r="W601" s="133"/>
      <c r="X601" s="213">
        <f t="shared" si="46"/>
        <v>0</v>
      </c>
      <c r="Y601" s="213"/>
      <c r="Z601" s="214">
        <f t="shared" si="47"/>
        <v>0</v>
      </c>
      <c r="AA601" s="133"/>
    </row>
    <row r="602" spans="2:27" ht="38.25" hidden="1" x14ac:dyDescent="0.25">
      <c r="B602" s="208">
        <v>39</v>
      </c>
      <c r="C602" s="209" t="s">
        <v>74</v>
      </c>
      <c r="D602" s="14" t="s">
        <v>75</v>
      </c>
      <c r="E602" s="74" t="s">
        <v>124</v>
      </c>
      <c r="F602" s="14" t="s">
        <v>77</v>
      </c>
      <c r="G602" s="75" t="s">
        <v>119</v>
      </c>
      <c r="H602" s="210">
        <v>7167040</v>
      </c>
      <c r="I602" s="210">
        <v>7398560</v>
      </c>
      <c r="J602" s="183">
        <v>2024</v>
      </c>
      <c r="K602" s="15" t="s">
        <v>195</v>
      </c>
      <c r="L602" s="2">
        <f>Mensualización!BQ51</f>
        <v>0</v>
      </c>
      <c r="M602" s="216">
        <f t="shared" si="51"/>
        <v>0</v>
      </c>
      <c r="N602" s="2">
        <f t="shared" si="52"/>
        <v>0</v>
      </c>
      <c r="O602" s="15">
        <f t="shared" si="48"/>
        <v>0</v>
      </c>
      <c r="P602" s="212">
        <f t="shared" si="49"/>
        <v>0</v>
      </c>
      <c r="Q602" s="15">
        <f t="shared" si="49"/>
        <v>0</v>
      </c>
      <c r="R602" s="133"/>
      <c r="S602" s="133"/>
      <c r="T602" s="133"/>
      <c r="U602" s="133"/>
      <c r="V602" s="133"/>
      <c r="W602" s="133"/>
      <c r="X602" s="213">
        <f t="shared" si="46"/>
        <v>0</v>
      </c>
      <c r="Y602" s="213"/>
      <c r="Z602" s="214">
        <f t="shared" si="47"/>
        <v>0</v>
      </c>
      <c r="AA602" s="133"/>
    </row>
    <row r="603" spans="2:27" ht="38.25" hidden="1" x14ac:dyDescent="0.25">
      <c r="B603" s="208">
        <v>40</v>
      </c>
      <c r="C603" s="209" t="s">
        <v>74</v>
      </c>
      <c r="D603" s="14" t="s">
        <v>75</v>
      </c>
      <c r="E603" s="74" t="s">
        <v>125</v>
      </c>
      <c r="F603" s="14" t="s">
        <v>77</v>
      </c>
      <c r="G603" s="75" t="s">
        <v>119</v>
      </c>
      <c r="H603" s="210">
        <v>13617280</v>
      </c>
      <c r="I603" s="210">
        <v>14056960</v>
      </c>
      <c r="J603" s="183">
        <v>2024</v>
      </c>
      <c r="K603" s="15" t="s">
        <v>195</v>
      </c>
      <c r="L603" s="2">
        <f>Mensualización!BQ52</f>
        <v>0</v>
      </c>
      <c r="M603" s="216">
        <f t="shared" si="51"/>
        <v>0</v>
      </c>
      <c r="N603" s="2">
        <f t="shared" si="52"/>
        <v>0</v>
      </c>
      <c r="O603" s="15">
        <f t="shared" si="48"/>
        <v>0</v>
      </c>
      <c r="P603" s="212">
        <f t="shared" si="49"/>
        <v>0</v>
      </c>
      <c r="Q603" s="15">
        <f t="shared" si="49"/>
        <v>0</v>
      </c>
      <c r="R603" s="133"/>
      <c r="S603" s="133"/>
      <c r="T603" s="133"/>
      <c r="U603" s="133"/>
      <c r="V603" s="133"/>
      <c r="W603" s="133"/>
      <c r="X603" s="213">
        <f t="shared" si="46"/>
        <v>0</v>
      </c>
      <c r="Y603" s="213"/>
      <c r="Z603" s="214">
        <f t="shared" si="47"/>
        <v>0</v>
      </c>
      <c r="AA603" s="133"/>
    </row>
    <row r="604" spans="2:27" ht="38.25" hidden="1" x14ac:dyDescent="0.25">
      <c r="B604" s="208">
        <v>41</v>
      </c>
      <c r="C604" s="209" t="s">
        <v>74</v>
      </c>
      <c r="D604" s="14" t="s">
        <v>75</v>
      </c>
      <c r="E604" s="74" t="s">
        <v>126</v>
      </c>
      <c r="F604" s="14" t="s">
        <v>77</v>
      </c>
      <c r="G604" s="75" t="s">
        <v>78</v>
      </c>
      <c r="H604" s="210">
        <v>1000000</v>
      </c>
      <c r="I604" s="210">
        <v>1032300</v>
      </c>
      <c r="J604" s="183">
        <v>2024</v>
      </c>
      <c r="K604" s="15" t="s">
        <v>195</v>
      </c>
      <c r="L604" s="2">
        <f>Mensualización!BQ53</f>
        <v>1.2172837169292783</v>
      </c>
      <c r="M604" s="216">
        <f t="shared" si="51"/>
        <v>1217283.7169292783</v>
      </c>
      <c r="N604" s="2">
        <f t="shared" si="52"/>
        <v>0</v>
      </c>
      <c r="O604" s="15">
        <f t="shared" si="48"/>
        <v>0</v>
      </c>
      <c r="P604" s="212">
        <f t="shared" si="49"/>
        <v>1.2172837169292783</v>
      </c>
      <c r="Q604" s="15">
        <f t="shared" si="49"/>
        <v>1217283.7169292783</v>
      </c>
      <c r="R604" s="133"/>
      <c r="S604" s="133"/>
      <c r="T604" s="133"/>
      <c r="U604" s="133"/>
      <c r="V604" s="133"/>
      <c r="W604" s="133"/>
      <c r="X604" s="213">
        <f t="shared" si="46"/>
        <v>0</v>
      </c>
      <c r="Y604" s="213"/>
      <c r="Z604" s="214">
        <f t="shared" si="47"/>
        <v>0</v>
      </c>
      <c r="AA604" s="133"/>
    </row>
    <row r="605" spans="2:27" ht="38.25" hidden="1" x14ac:dyDescent="0.25">
      <c r="B605" s="208">
        <v>42</v>
      </c>
      <c r="C605" s="209" t="s">
        <v>74</v>
      </c>
      <c r="D605" s="14" t="s">
        <v>75</v>
      </c>
      <c r="E605" s="74" t="s">
        <v>127</v>
      </c>
      <c r="F605" s="14" t="s">
        <v>77</v>
      </c>
      <c r="G605" s="75" t="s">
        <v>78</v>
      </c>
      <c r="H605" s="210">
        <v>430032</v>
      </c>
      <c r="I605" s="210">
        <v>443928</v>
      </c>
      <c r="J605" s="183">
        <v>2024</v>
      </c>
      <c r="K605" s="15" t="s">
        <v>195</v>
      </c>
      <c r="L605" s="2">
        <f>Mensualización!BQ54</f>
        <v>36.031598021106639</v>
      </c>
      <c r="M605" s="216">
        <f t="shared" si="51"/>
        <v>15494740.16021253</v>
      </c>
      <c r="N605" s="2">
        <f t="shared" si="52"/>
        <v>0</v>
      </c>
      <c r="O605" s="15">
        <f t="shared" si="48"/>
        <v>0</v>
      </c>
      <c r="P605" s="212">
        <f t="shared" si="49"/>
        <v>36.031598021106639</v>
      </c>
      <c r="Q605" s="15">
        <f t="shared" si="49"/>
        <v>15494740.16021253</v>
      </c>
      <c r="R605" s="133"/>
      <c r="S605" s="133"/>
      <c r="T605" s="133"/>
      <c r="U605" s="133"/>
      <c r="V605" s="133"/>
      <c r="W605" s="133"/>
      <c r="X605" s="213">
        <f t="shared" si="46"/>
        <v>0</v>
      </c>
      <c r="Y605" s="213"/>
      <c r="Z605" s="214">
        <f t="shared" si="47"/>
        <v>0</v>
      </c>
      <c r="AA605" s="133"/>
    </row>
    <row r="606" spans="2:27" ht="38.25" hidden="1" x14ac:dyDescent="0.25">
      <c r="B606" s="208">
        <v>43</v>
      </c>
      <c r="C606" s="209" t="s">
        <v>74</v>
      </c>
      <c r="D606" s="14" t="s">
        <v>75</v>
      </c>
      <c r="E606" s="74" t="s">
        <v>128</v>
      </c>
      <c r="F606" s="14" t="s">
        <v>77</v>
      </c>
      <c r="G606" s="75" t="s">
        <v>78</v>
      </c>
      <c r="H606" s="210">
        <v>1226760</v>
      </c>
      <c r="I606" s="210">
        <v>1266384</v>
      </c>
      <c r="J606" s="183">
        <v>2024</v>
      </c>
      <c r="K606" s="15" t="s">
        <v>195</v>
      </c>
      <c r="L606" s="2">
        <f>Mensualización!BQ55</f>
        <v>1.9476539470868452</v>
      </c>
      <c r="M606" s="216">
        <f t="shared" si="51"/>
        <v>2389303.9561282583</v>
      </c>
      <c r="N606" s="2">
        <f t="shared" si="52"/>
        <v>0</v>
      </c>
      <c r="O606" s="15">
        <f t="shared" si="48"/>
        <v>0</v>
      </c>
      <c r="P606" s="212">
        <f t="shared" si="49"/>
        <v>1.9476539470868452</v>
      </c>
      <c r="Q606" s="15">
        <f t="shared" si="49"/>
        <v>2389303.9561282583</v>
      </c>
      <c r="R606" s="133"/>
      <c r="S606" s="133"/>
      <c r="T606" s="133"/>
      <c r="U606" s="133"/>
      <c r="V606" s="133"/>
      <c r="W606" s="133"/>
      <c r="X606" s="213">
        <f t="shared" si="46"/>
        <v>0</v>
      </c>
      <c r="Y606" s="213"/>
      <c r="Z606" s="214">
        <f t="shared" si="47"/>
        <v>0</v>
      </c>
      <c r="AA606" s="133"/>
    </row>
    <row r="607" spans="2:27" ht="38.25" hidden="1" x14ac:dyDescent="0.25">
      <c r="B607" s="208">
        <v>44</v>
      </c>
      <c r="C607" s="209" t="s">
        <v>74</v>
      </c>
      <c r="D607" s="14" t="s">
        <v>75</v>
      </c>
      <c r="E607" s="74" t="s">
        <v>129</v>
      </c>
      <c r="F607" s="14" t="s">
        <v>77</v>
      </c>
      <c r="G607" s="75" t="s">
        <v>78</v>
      </c>
      <c r="H607" s="210">
        <v>698784</v>
      </c>
      <c r="I607" s="210">
        <v>721344</v>
      </c>
      <c r="J607" s="183">
        <v>2024</v>
      </c>
      <c r="K607" s="15" t="s">
        <v>195</v>
      </c>
      <c r="L607" s="2">
        <f>Mensualización!BQ56</f>
        <v>14.363947859765483</v>
      </c>
      <c r="M607" s="216">
        <f t="shared" si="51"/>
        <v>10037296.941238364</v>
      </c>
      <c r="N607" s="2">
        <f t="shared" si="52"/>
        <v>0</v>
      </c>
      <c r="O607" s="15">
        <f t="shared" si="48"/>
        <v>0</v>
      </c>
      <c r="P607" s="212">
        <f t="shared" si="49"/>
        <v>14.363947859765483</v>
      </c>
      <c r="Q607" s="15">
        <f t="shared" si="49"/>
        <v>10037296.941238364</v>
      </c>
      <c r="R607" s="133"/>
      <c r="S607" s="133"/>
      <c r="T607" s="133"/>
      <c r="U607" s="133"/>
      <c r="V607" s="133"/>
      <c r="W607" s="133"/>
      <c r="X607" s="213">
        <f t="shared" si="46"/>
        <v>0</v>
      </c>
      <c r="Y607" s="213"/>
      <c r="Z607" s="214">
        <f t="shared" si="47"/>
        <v>0</v>
      </c>
      <c r="AA607" s="133"/>
    </row>
    <row r="608" spans="2:27" ht="38.25" hidden="1" x14ac:dyDescent="0.25">
      <c r="B608" s="208">
        <v>45</v>
      </c>
      <c r="C608" s="209" t="s">
        <v>74</v>
      </c>
      <c r="D608" s="14" t="s">
        <v>75</v>
      </c>
      <c r="E608" s="74" t="s">
        <v>130</v>
      </c>
      <c r="F608" s="14" t="s">
        <v>77</v>
      </c>
      <c r="G608" s="75" t="s">
        <v>78</v>
      </c>
      <c r="H608" s="210">
        <v>913776</v>
      </c>
      <c r="I608" s="210">
        <v>943296</v>
      </c>
      <c r="J608" s="183">
        <v>2024</v>
      </c>
      <c r="K608" s="15" t="s">
        <v>195</v>
      </c>
      <c r="L608" s="2">
        <f>Mensualización!BQ57</f>
        <v>0.73037023015756697</v>
      </c>
      <c r="M608" s="216">
        <f t="shared" si="51"/>
        <v>667394.78743246093</v>
      </c>
      <c r="N608" s="2">
        <f t="shared" si="52"/>
        <v>0</v>
      </c>
      <c r="O608" s="15">
        <f t="shared" si="48"/>
        <v>0</v>
      </c>
      <c r="P608" s="212">
        <f t="shared" si="49"/>
        <v>0.73037023015756697</v>
      </c>
      <c r="Q608" s="15">
        <f t="shared" si="49"/>
        <v>667394.78743246093</v>
      </c>
      <c r="R608" s="133"/>
      <c r="S608" s="133"/>
      <c r="T608" s="133"/>
      <c r="U608" s="133"/>
      <c r="V608" s="133"/>
      <c r="W608" s="133"/>
      <c r="X608" s="213">
        <f t="shared" si="46"/>
        <v>0</v>
      </c>
      <c r="Y608" s="213"/>
      <c r="Z608" s="214">
        <f t="shared" si="47"/>
        <v>0</v>
      </c>
      <c r="AA608" s="133"/>
    </row>
    <row r="609" spans="2:27" ht="38.25" hidden="1" x14ac:dyDescent="0.25">
      <c r="B609" s="208">
        <v>46</v>
      </c>
      <c r="C609" s="209" t="s">
        <v>74</v>
      </c>
      <c r="D609" s="14" t="s">
        <v>75</v>
      </c>
      <c r="E609" s="74" t="s">
        <v>131</v>
      </c>
      <c r="F609" s="14" t="s">
        <v>77</v>
      </c>
      <c r="G609" s="75" t="s">
        <v>78</v>
      </c>
      <c r="H609" s="210">
        <v>322512</v>
      </c>
      <c r="I609" s="210">
        <v>332928</v>
      </c>
      <c r="J609" s="183">
        <v>2024</v>
      </c>
      <c r="K609" s="15" t="s">
        <v>195</v>
      </c>
      <c r="L609" s="2">
        <f>Mensualización!BQ58</f>
        <v>6.5733320714181032</v>
      </c>
      <c r="M609" s="216">
        <f t="shared" si="51"/>
        <v>2119978.4730171952</v>
      </c>
      <c r="N609" s="2">
        <f t="shared" si="52"/>
        <v>0</v>
      </c>
      <c r="O609" s="15">
        <f t="shared" si="48"/>
        <v>0</v>
      </c>
      <c r="P609" s="212">
        <f t="shared" si="49"/>
        <v>6.5733320714181032</v>
      </c>
      <c r="Q609" s="15">
        <f t="shared" si="49"/>
        <v>2119978.4730171952</v>
      </c>
      <c r="R609" s="133"/>
      <c r="S609" s="133"/>
      <c r="T609" s="133"/>
      <c r="U609" s="133"/>
      <c r="V609" s="133"/>
      <c r="W609" s="133"/>
      <c r="X609" s="213">
        <f t="shared" si="46"/>
        <v>0</v>
      </c>
      <c r="Y609" s="213"/>
      <c r="Z609" s="214">
        <f t="shared" si="47"/>
        <v>0</v>
      </c>
      <c r="AA609" s="133"/>
    </row>
    <row r="610" spans="2:27" ht="38.25" hidden="1" x14ac:dyDescent="0.25">
      <c r="B610" s="208">
        <v>47</v>
      </c>
      <c r="C610" s="209" t="s">
        <v>74</v>
      </c>
      <c r="D610" s="14" t="s">
        <v>75</v>
      </c>
      <c r="E610" s="74" t="s">
        <v>132</v>
      </c>
      <c r="F610" s="14" t="s">
        <v>77</v>
      </c>
      <c r="G610" s="75" t="s">
        <v>78</v>
      </c>
      <c r="H610" s="210">
        <v>268752</v>
      </c>
      <c r="I610" s="210">
        <v>277440</v>
      </c>
      <c r="J610" s="183">
        <v>2024</v>
      </c>
      <c r="K610" s="15" t="s">
        <v>195</v>
      </c>
      <c r="L610" s="2">
        <f>Mensualización!BQ59</f>
        <v>1.7041972037009896</v>
      </c>
      <c r="M610" s="216">
        <f t="shared" si="51"/>
        <v>458006.40688904835</v>
      </c>
      <c r="N610" s="2">
        <f t="shared" si="52"/>
        <v>0</v>
      </c>
      <c r="O610" s="15">
        <f t="shared" si="48"/>
        <v>0</v>
      </c>
      <c r="P610" s="212">
        <f t="shared" si="49"/>
        <v>1.7041972037009896</v>
      </c>
      <c r="Q610" s="15">
        <f t="shared" si="49"/>
        <v>458006.40688904835</v>
      </c>
      <c r="R610" s="133"/>
      <c r="S610" s="133"/>
      <c r="T610" s="133"/>
      <c r="U610" s="133"/>
      <c r="V610" s="133"/>
      <c r="W610" s="133"/>
      <c r="X610" s="213">
        <f t="shared" si="46"/>
        <v>0</v>
      </c>
      <c r="Y610" s="213"/>
      <c r="Z610" s="214">
        <f t="shared" si="47"/>
        <v>0</v>
      </c>
      <c r="AA610" s="133"/>
    </row>
    <row r="611" spans="2:27" ht="38.25" hidden="1" x14ac:dyDescent="0.25">
      <c r="B611" s="208">
        <v>48</v>
      </c>
      <c r="C611" s="209" t="s">
        <v>74</v>
      </c>
      <c r="D611" s="14" t="s">
        <v>75</v>
      </c>
      <c r="E611" s="74" t="s">
        <v>133</v>
      </c>
      <c r="F611" s="14" t="s">
        <v>77</v>
      </c>
      <c r="G611" s="75" t="s">
        <v>78</v>
      </c>
      <c r="H611" s="210">
        <v>14423576</v>
      </c>
      <c r="I611" s="210">
        <v>14889464</v>
      </c>
      <c r="J611" s="183">
        <v>2024</v>
      </c>
      <c r="K611" s="15" t="s">
        <v>195</v>
      </c>
      <c r="L611" s="2">
        <f>Mensualización!BQ60</f>
        <v>0.24345674338585566</v>
      </c>
      <c r="M611" s="216">
        <f t="shared" si="51"/>
        <v>3511516.8409383865</v>
      </c>
      <c r="N611" s="2">
        <f t="shared" si="52"/>
        <v>0</v>
      </c>
      <c r="O611" s="15">
        <f t="shared" si="48"/>
        <v>0</v>
      </c>
      <c r="P611" s="212">
        <f t="shared" si="49"/>
        <v>0.24345674338585566</v>
      </c>
      <c r="Q611" s="15">
        <f t="shared" si="49"/>
        <v>3511516.8409383865</v>
      </c>
      <c r="R611" s="133"/>
      <c r="S611" s="133"/>
      <c r="T611" s="133"/>
      <c r="U611" s="133"/>
      <c r="V611" s="133"/>
      <c r="W611" s="133"/>
      <c r="X611" s="213">
        <f t="shared" si="46"/>
        <v>0</v>
      </c>
      <c r="Y611" s="213"/>
      <c r="Z611" s="214">
        <f t="shared" si="47"/>
        <v>0</v>
      </c>
      <c r="AA611" s="133"/>
    </row>
    <row r="612" spans="2:27" ht="38.25" hidden="1" x14ac:dyDescent="0.25">
      <c r="B612" s="208">
        <v>49</v>
      </c>
      <c r="C612" s="209" t="s">
        <v>74</v>
      </c>
      <c r="D612" s="14" t="s">
        <v>75</v>
      </c>
      <c r="E612" s="74" t="s">
        <v>134</v>
      </c>
      <c r="F612" s="14" t="s">
        <v>77</v>
      </c>
      <c r="G612" s="75" t="s">
        <v>78</v>
      </c>
      <c r="H612" s="210">
        <v>48215912</v>
      </c>
      <c r="I612" s="210">
        <v>49772920</v>
      </c>
      <c r="J612" s="183">
        <v>2024</v>
      </c>
      <c r="K612" s="15" t="s">
        <v>195</v>
      </c>
      <c r="L612" s="2">
        <f>Mensualización!BQ61</f>
        <v>0.37246804088456281</v>
      </c>
      <c r="M612" s="216">
        <f t="shared" si="51"/>
        <v>17958886.282102484</v>
      </c>
      <c r="N612" s="2">
        <f t="shared" si="52"/>
        <v>0</v>
      </c>
      <c r="O612" s="15">
        <f t="shared" si="48"/>
        <v>0</v>
      </c>
      <c r="P612" s="212">
        <f t="shared" si="49"/>
        <v>0.37246804088456281</v>
      </c>
      <c r="Q612" s="15">
        <f t="shared" si="49"/>
        <v>17958886.282102484</v>
      </c>
      <c r="R612" s="133"/>
      <c r="S612" s="133"/>
      <c r="T612" s="133"/>
      <c r="U612" s="133"/>
      <c r="V612" s="133"/>
      <c r="W612" s="133"/>
      <c r="X612" s="213">
        <f t="shared" si="46"/>
        <v>0</v>
      </c>
      <c r="Y612" s="213"/>
      <c r="Z612" s="214">
        <f t="shared" si="47"/>
        <v>0</v>
      </c>
      <c r="AA612" s="133"/>
    </row>
    <row r="613" spans="2:27" ht="38.25" hidden="1" x14ac:dyDescent="0.25">
      <c r="B613" s="208">
        <v>50</v>
      </c>
      <c r="C613" s="209" t="s">
        <v>74</v>
      </c>
      <c r="D613" s="14" t="s">
        <v>75</v>
      </c>
      <c r="E613" s="74" t="s">
        <v>135</v>
      </c>
      <c r="F613" s="14" t="s">
        <v>77</v>
      </c>
      <c r="G613" s="75" t="s">
        <v>78</v>
      </c>
      <c r="H613" s="210">
        <v>7005616</v>
      </c>
      <c r="I613" s="210">
        <v>7231936</v>
      </c>
      <c r="J613" s="183">
        <v>2024</v>
      </c>
      <c r="K613" s="15" t="s">
        <v>195</v>
      </c>
      <c r="L613" s="2">
        <f>Mensualización!BQ62</f>
        <v>1.4607404603151339</v>
      </c>
      <c r="M613" s="216">
        <f t="shared" si="51"/>
        <v>10233386.740631068</v>
      </c>
      <c r="N613" s="2">
        <f t="shared" si="52"/>
        <v>0</v>
      </c>
      <c r="O613" s="15">
        <f t="shared" si="48"/>
        <v>0</v>
      </c>
      <c r="P613" s="212">
        <f t="shared" si="49"/>
        <v>1.4607404603151339</v>
      </c>
      <c r="Q613" s="15">
        <f t="shared" si="49"/>
        <v>10233386.740631068</v>
      </c>
      <c r="R613" s="133"/>
      <c r="S613" s="133"/>
      <c r="T613" s="133"/>
      <c r="U613" s="133"/>
      <c r="V613" s="133"/>
      <c r="W613" s="133"/>
      <c r="X613" s="213">
        <f t="shared" si="46"/>
        <v>0</v>
      </c>
      <c r="Y613" s="213"/>
      <c r="Z613" s="214">
        <f t="shared" si="47"/>
        <v>0</v>
      </c>
      <c r="AA613" s="133"/>
    </row>
    <row r="614" spans="2:27" ht="38.25" hidden="1" x14ac:dyDescent="0.25">
      <c r="B614" s="208">
        <v>51</v>
      </c>
      <c r="C614" s="209" t="s">
        <v>74</v>
      </c>
      <c r="D614" s="14" t="s">
        <v>75</v>
      </c>
      <c r="E614" s="74" t="s">
        <v>136</v>
      </c>
      <c r="F614" s="14" t="s">
        <v>77</v>
      </c>
      <c r="G614" s="75" t="s">
        <v>78</v>
      </c>
      <c r="H614" s="210">
        <v>3296912</v>
      </c>
      <c r="I614" s="210">
        <v>3403448</v>
      </c>
      <c r="J614" s="183">
        <v>2024</v>
      </c>
      <c r="K614" s="15" t="s">
        <v>195</v>
      </c>
      <c r="L614" s="2">
        <f>Mensualización!BQ63</f>
        <v>0.97382697354342262</v>
      </c>
      <c r="M614" s="216">
        <f t="shared" si="51"/>
        <v>3210621.8349989927</v>
      </c>
      <c r="N614" s="2">
        <f t="shared" si="52"/>
        <v>0</v>
      </c>
      <c r="O614" s="15">
        <f t="shared" si="48"/>
        <v>0</v>
      </c>
      <c r="P614" s="212">
        <f t="shared" si="49"/>
        <v>0.97382697354342262</v>
      </c>
      <c r="Q614" s="15">
        <f t="shared" si="49"/>
        <v>3210621.8349989927</v>
      </c>
      <c r="R614" s="133"/>
      <c r="S614" s="133"/>
      <c r="T614" s="133"/>
      <c r="U614" s="133"/>
      <c r="V614" s="133"/>
      <c r="W614" s="133"/>
      <c r="X614" s="213">
        <f t="shared" ref="X614:X677" si="53">SUM(R614:W614)</f>
        <v>0</v>
      </c>
      <c r="Y614" s="213"/>
      <c r="Z614" s="214">
        <f t="shared" ref="Z614:Z677" si="54">SUM(X614:Y614)</f>
        <v>0</v>
      </c>
      <c r="AA614" s="133"/>
    </row>
    <row r="615" spans="2:27" ht="38.25" hidden="1" x14ac:dyDescent="0.25">
      <c r="B615" s="208">
        <v>52</v>
      </c>
      <c r="C615" s="209" t="s">
        <v>74</v>
      </c>
      <c r="D615" s="14" t="s">
        <v>75</v>
      </c>
      <c r="E615" s="74" t="s">
        <v>137</v>
      </c>
      <c r="F615" s="14" t="s">
        <v>77</v>
      </c>
      <c r="G615" s="75" t="s">
        <v>78</v>
      </c>
      <c r="H615" s="210">
        <v>2472592</v>
      </c>
      <c r="I615" s="210">
        <v>2552448</v>
      </c>
      <c r="J615" s="183">
        <v>2024</v>
      </c>
      <c r="K615" s="15" t="s">
        <v>195</v>
      </c>
      <c r="L615" s="2">
        <f>Mensualización!BQ64</f>
        <v>1.4607404603151339</v>
      </c>
      <c r="M615" s="216">
        <f t="shared" si="51"/>
        <v>3611815.1762515176</v>
      </c>
      <c r="N615" s="2">
        <f t="shared" si="52"/>
        <v>0</v>
      </c>
      <c r="O615" s="15">
        <f t="shared" si="48"/>
        <v>0</v>
      </c>
      <c r="P615" s="212">
        <f t="shared" si="49"/>
        <v>1.4607404603151339</v>
      </c>
      <c r="Q615" s="15">
        <f t="shared" si="49"/>
        <v>3611815.1762515176</v>
      </c>
      <c r="R615" s="133"/>
      <c r="S615" s="133"/>
      <c r="T615" s="133"/>
      <c r="U615" s="133"/>
      <c r="V615" s="133"/>
      <c r="W615" s="133"/>
      <c r="X615" s="213">
        <f t="shared" si="53"/>
        <v>0</v>
      </c>
      <c r="Y615" s="213"/>
      <c r="Z615" s="214">
        <f t="shared" si="54"/>
        <v>0</v>
      </c>
      <c r="AA615" s="133"/>
    </row>
    <row r="616" spans="2:27" ht="38.25" hidden="1" x14ac:dyDescent="0.25">
      <c r="B616" s="208">
        <v>53</v>
      </c>
      <c r="C616" s="209" t="s">
        <v>74</v>
      </c>
      <c r="D616" s="14" t="s">
        <v>75</v>
      </c>
      <c r="E616" s="74" t="s">
        <v>138</v>
      </c>
      <c r="F616" s="14" t="s">
        <v>77</v>
      </c>
      <c r="G616" s="75" t="s">
        <v>119</v>
      </c>
      <c r="H616" s="210">
        <v>5357344</v>
      </c>
      <c r="I616" s="210">
        <v>5530304</v>
      </c>
      <c r="J616" s="183">
        <v>2024</v>
      </c>
      <c r="K616" s="15" t="s">
        <v>195</v>
      </c>
      <c r="L616" s="2">
        <f>Mensualización!BQ65</f>
        <v>0</v>
      </c>
      <c r="M616" s="216">
        <f t="shared" si="51"/>
        <v>0</v>
      </c>
      <c r="N616" s="2">
        <f t="shared" si="52"/>
        <v>0</v>
      </c>
      <c r="O616" s="15">
        <f t="shared" si="48"/>
        <v>0</v>
      </c>
      <c r="P616" s="212">
        <f t="shared" si="49"/>
        <v>0</v>
      </c>
      <c r="Q616" s="15">
        <f t="shared" si="49"/>
        <v>0</v>
      </c>
      <c r="R616" s="133"/>
      <c r="S616" s="133"/>
      <c r="T616" s="133"/>
      <c r="U616" s="133"/>
      <c r="V616" s="133"/>
      <c r="W616" s="133"/>
      <c r="X616" s="213">
        <f t="shared" si="53"/>
        <v>0</v>
      </c>
      <c r="Y616" s="213"/>
      <c r="Z616" s="214">
        <f t="shared" si="54"/>
        <v>0</v>
      </c>
      <c r="AA616" s="133"/>
    </row>
    <row r="617" spans="2:27" ht="38.25" hidden="1" x14ac:dyDescent="0.25">
      <c r="B617" s="208">
        <v>54</v>
      </c>
      <c r="C617" s="209" t="s">
        <v>74</v>
      </c>
      <c r="D617" s="14" t="s">
        <v>75</v>
      </c>
      <c r="E617" s="74" t="s">
        <v>139</v>
      </c>
      <c r="F617" s="14" t="s">
        <v>80</v>
      </c>
      <c r="G617" s="75" t="s">
        <v>78</v>
      </c>
      <c r="H617" s="210">
        <v>67192</v>
      </c>
      <c r="I617" s="210">
        <v>69364</v>
      </c>
      <c r="J617" s="183">
        <v>2024</v>
      </c>
      <c r="K617" s="15" t="s">
        <v>195</v>
      </c>
      <c r="L617" s="2">
        <f>Mensualización!BQ66</f>
        <v>0</v>
      </c>
      <c r="M617" s="216">
        <f t="shared" si="51"/>
        <v>0</v>
      </c>
      <c r="N617" s="2">
        <f t="shared" si="52"/>
        <v>0</v>
      </c>
      <c r="O617" s="15">
        <f t="shared" si="48"/>
        <v>0</v>
      </c>
      <c r="P617" s="212">
        <f t="shared" si="49"/>
        <v>0</v>
      </c>
      <c r="Q617" s="15">
        <f t="shared" si="49"/>
        <v>0</v>
      </c>
      <c r="R617" s="133"/>
      <c r="S617" s="133"/>
      <c r="T617" s="133"/>
      <c r="U617" s="133"/>
      <c r="V617" s="133"/>
      <c r="W617" s="133"/>
      <c r="X617" s="213">
        <f t="shared" si="53"/>
        <v>0</v>
      </c>
      <c r="Y617" s="213"/>
      <c r="Z617" s="214">
        <f t="shared" si="54"/>
        <v>0</v>
      </c>
      <c r="AA617" s="133"/>
    </row>
    <row r="618" spans="2:27" ht="38.25" hidden="1" x14ac:dyDescent="0.25">
      <c r="B618" s="208">
        <v>55</v>
      </c>
      <c r="C618" s="209" t="s">
        <v>74</v>
      </c>
      <c r="D618" s="14" t="s">
        <v>75</v>
      </c>
      <c r="E618" s="74" t="s">
        <v>140</v>
      </c>
      <c r="F618" s="14" t="s">
        <v>83</v>
      </c>
      <c r="G618" s="75" t="s">
        <v>78</v>
      </c>
      <c r="H618" s="210">
        <v>109185</v>
      </c>
      <c r="I618" s="210">
        <v>112710</v>
      </c>
      <c r="J618" s="183">
        <v>2024</v>
      </c>
      <c r="K618" s="15" t="s">
        <v>195</v>
      </c>
      <c r="L618" s="2">
        <f>Mensualización!BQ67</f>
        <v>0</v>
      </c>
      <c r="M618" s="216">
        <f t="shared" si="51"/>
        <v>0</v>
      </c>
      <c r="N618" s="2">
        <f t="shared" si="52"/>
        <v>0</v>
      </c>
      <c r="O618" s="15">
        <f t="shared" ref="O618:O681" si="55">IFERROR(+N618*H618,"")</f>
        <v>0</v>
      </c>
      <c r="P618" s="212">
        <f t="shared" ref="P618:Q681" si="56">+IFERROR(L618-N618,"")</f>
        <v>0</v>
      </c>
      <c r="Q618" s="15">
        <f t="shared" si="56"/>
        <v>0</v>
      </c>
      <c r="R618" s="133"/>
      <c r="S618" s="133"/>
      <c r="T618" s="133"/>
      <c r="U618" s="133"/>
      <c r="V618" s="133"/>
      <c r="W618" s="133"/>
      <c r="X618" s="213">
        <f t="shared" si="53"/>
        <v>0</v>
      </c>
      <c r="Y618" s="213"/>
      <c r="Z618" s="214">
        <f t="shared" si="54"/>
        <v>0</v>
      </c>
      <c r="AA618" s="133"/>
    </row>
    <row r="619" spans="2:27" ht="38.25" hidden="1" x14ac:dyDescent="0.25">
      <c r="B619" s="208">
        <v>56</v>
      </c>
      <c r="C619" s="209" t="s">
        <v>74</v>
      </c>
      <c r="D619" s="14" t="s">
        <v>75</v>
      </c>
      <c r="E619" s="74" t="s">
        <v>141</v>
      </c>
      <c r="F619" s="14" t="s">
        <v>83</v>
      </c>
      <c r="G619" s="75" t="s">
        <v>142</v>
      </c>
      <c r="H619" s="210">
        <v>109185</v>
      </c>
      <c r="I619" s="210">
        <v>112710</v>
      </c>
      <c r="J619" s="183">
        <v>2024</v>
      </c>
      <c r="K619" s="15" t="s">
        <v>195</v>
      </c>
      <c r="L619" s="2">
        <f>Mensualización!BQ68</f>
        <v>0</v>
      </c>
      <c r="M619" s="216">
        <f t="shared" si="51"/>
        <v>0</v>
      </c>
      <c r="N619" s="2">
        <f t="shared" si="52"/>
        <v>0</v>
      </c>
      <c r="O619" s="15">
        <f t="shared" si="55"/>
        <v>0</v>
      </c>
      <c r="P619" s="212">
        <f t="shared" si="56"/>
        <v>0</v>
      </c>
      <c r="Q619" s="15">
        <f t="shared" si="56"/>
        <v>0</v>
      </c>
      <c r="R619" s="133"/>
      <c r="S619" s="133"/>
      <c r="T619" s="133"/>
      <c r="U619" s="133"/>
      <c r="V619" s="133"/>
      <c r="W619" s="133"/>
      <c r="X619" s="213">
        <f t="shared" si="53"/>
        <v>0</v>
      </c>
      <c r="Y619" s="213"/>
      <c r="Z619" s="214">
        <f t="shared" si="54"/>
        <v>0</v>
      </c>
      <c r="AA619" s="133"/>
    </row>
    <row r="620" spans="2:27" ht="38.25" hidden="1" x14ac:dyDescent="0.25">
      <c r="B620" s="208">
        <v>57</v>
      </c>
      <c r="C620" s="209" t="s">
        <v>74</v>
      </c>
      <c r="D620" s="14" t="s">
        <v>75</v>
      </c>
      <c r="E620" s="74" t="s">
        <v>143</v>
      </c>
      <c r="F620" s="14" t="s">
        <v>83</v>
      </c>
      <c r="G620" s="75" t="s">
        <v>142</v>
      </c>
      <c r="H620" s="210">
        <v>109185</v>
      </c>
      <c r="I620" s="210">
        <v>112710</v>
      </c>
      <c r="J620" s="183">
        <v>2024</v>
      </c>
      <c r="K620" s="15" t="s">
        <v>195</v>
      </c>
      <c r="L620" s="2">
        <f>Mensualización!BQ69</f>
        <v>0</v>
      </c>
      <c r="M620" s="216">
        <f t="shared" si="51"/>
        <v>0</v>
      </c>
      <c r="N620" s="2">
        <f t="shared" si="52"/>
        <v>0</v>
      </c>
      <c r="O620" s="15">
        <f t="shared" si="55"/>
        <v>0</v>
      </c>
      <c r="P620" s="212">
        <f t="shared" si="56"/>
        <v>0</v>
      </c>
      <c r="Q620" s="15">
        <f t="shared" si="56"/>
        <v>0</v>
      </c>
      <c r="R620" s="133"/>
      <c r="S620" s="133"/>
      <c r="T620" s="133"/>
      <c r="U620" s="133"/>
      <c r="V620" s="133"/>
      <c r="W620" s="133"/>
      <c r="X620" s="213">
        <f t="shared" si="53"/>
        <v>0</v>
      </c>
      <c r="Y620" s="213"/>
      <c r="Z620" s="214">
        <f t="shared" si="54"/>
        <v>0</v>
      </c>
      <c r="AA620" s="133"/>
    </row>
    <row r="621" spans="2:27" ht="38.25" hidden="1" x14ac:dyDescent="0.25">
      <c r="B621" s="208">
        <v>58</v>
      </c>
      <c r="C621" s="209" t="s">
        <v>74</v>
      </c>
      <c r="D621" s="14" t="s">
        <v>75</v>
      </c>
      <c r="E621" s="74" t="s">
        <v>144</v>
      </c>
      <c r="F621" s="14" t="s">
        <v>83</v>
      </c>
      <c r="G621" s="75" t="s">
        <v>142</v>
      </c>
      <c r="H621" s="210">
        <v>109185</v>
      </c>
      <c r="I621" s="210">
        <v>112710</v>
      </c>
      <c r="J621" s="183">
        <v>2024</v>
      </c>
      <c r="K621" s="15" t="s">
        <v>195</v>
      </c>
      <c r="L621" s="2">
        <f>Mensualización!BQ70</f>
        <v>0</v>
      </c>
      <c r="M621" s="216">
        <f t="shared" si="51"/>
        <v>0</v>
      </c>
      <c r="N621" s="2">
        <f t="shared" si="52"/>
        <v>0</v>
      </c>
      <c r="O621" s="15">
        <f t="shared" si="55"/>
        <v>0</v>
      </c>
      <c r="P621" s="212">
        <f t="shared" si="56"/>
        <v>0</v>
      </c>
      <c r="Q621" s="15">
        <f t="shared" si="56"/>
        <v>0</v>
      </c>
      <c r="R621" s="133"/>
      <c r="S621" s="133"/>
      <c r="T621" s="133"/>
      <c r="U621" s="133"/>
      <c r="V621" s="133"/>
      <c r="W621" s="133"/>
      <c r="X621" s="213">
        <f t="shared" si="53"/>
        <v>0</v>
      </c>
      <c r="Y621" s="213"/>
      <c r="Z621" s="214">
        <f t="shared" si="54"/>
        <v>0</v>
      </c>
      <c r="AA621" s="133"/>
    </row>
    <row r="622" spans="2:27" ht="38.25" hidden="1" x14ac:dyDescent="0.25">
      <c r="B622" s="208">
        <v>59</v>
      </c>
      <c r="C622" s="209" t="s">
        <v>74</v>
      </c>
      <c r="D622" s="14" t="s">
        <v>75</v>
      </c>
      <c r="E622" s="74" t="s">
        <v>145</v>
      </c>
      <c r="F622" s="14" t="s">
        <v>83</v>
      </c>
      <c r="G622" s="75" t="s">
        <v>142</v>
      </c>
      <c r="H622" s="210">
        <v>109185</v>
      </c>
      <c r="I622" s="210">
        <v>112710</v>
      </c>
      <c r="J622" s="183">
        <v>2024</v>
      </c>
      <c r="K622" s="15" t="s">
        <v>195</v>
      </c>
      <c r="L622" s="2">
        <f>Mensualización!BQ71</f>
        <v>0</v>
      </c>
      <c r="M622" s="216">
        <f t="shared" si="51"/>
        <v>0</v>
      </c>
      <c r="N622" s="2">
        <f t="shared" si="52"/>
        <v>0</v>
      </c>
      <c r="O622" s="15">
        <f t="shared" si="55"/>
        <v>0</v>
      </c>
      <c r="P622" s="212">
        <f t="shared" si="56"/>
        <v>0</v>
      </c>
      <c r="Q622" s="15">
        <f t="shared" si="56"/>
        <v>0</v>
      </c>
      <c r="R622" s="133"/>
      <c r="S622" s="133"/>
      <c r="T622" s="133"/>
      <c r="U622" s="133"/>
      <c r="V622" s="133"/>
      <c r="W622" s="133"/>
      <c r="X622" s="213">
        <f t="shared" si="53"/>
        <v>0</v>
      </c>
      <c r="Y622" s="213"/>
      <c r="Z622" s="214">
        <f t="shared" si="54"/>
        <v>0</v>
      </c>
      <c r="AA622" s="133"/>
    </row>
    <row r="623" spans="2:27" ht="38.25" hidden="1" x14ac:dyDescent="0.25">
      <c r="B623" s="208">
        <v>60</v>
      </c>
      <c r="C623" s="209" t="s">
        <v>74</v>
      </c>
      <c r="D623" s="14" t="s">
        <v>75</v>
      </c>
      <c r="E623" s="74" t="s">
        <v>146</v>
      </c>
      <c r="F623" s="14" t="s">
        <v>83</v>
      </c>
      <c r="G623" s="75" t="s">
        <v>142</v>
      </c>
      <c r="H623" s="210">
        <v>109185</v>
      </c>
      <c r="I623" s="210">
        <v>112710</v>
      </c>
      <c r="J623" s="183">
        <v>2024</v>
      </c>
      <c r="K623" s="15" t="s">
        <v>195</v>
      </c>
      <c r="L623" s="2">
        <f>Mensualización!BQ72</f>
        <v>0</v>
      </c>
      <c r="M623" s="216">
        <f t="shared" si="51"/>
        <v>0</v>
      </c>
      <c r="N623" s="2">
        <f t="shared" si="52"/>
        <v>0</v>
      </c>
      <c r="O623" s="15">
        <f t="shared" si="55"/>
        <v>0</v>
      </c>
      <c r="P623" s="212">
        <f t="shared" si="56"/>
        <v>0</v>
      </c>
      <c r="Q623" s="15">
        <f t="shared" si="56"/>
        <v>0</v>
      </c>
      <c r="R623" s="133"/>
      <c r="S623" s="133"/>
      <c r="T623" s="133"/>
      <c r="U623" s="133"/>
      <c r="V623" s="133"/>
      <c r="W623" s="133"/>
      <c r="X623" s="213">
        <f t="shared" si="53"/>
        <v>0</v>
      </c>
      <c r="Y623" s="213"/>
      <c r="Z623" s="214">
        <f t="shared" si="54"/>
        <v>0</v>
      </c>
      <c r="AA623" s="133"/>
    </row>
    <row r="624" spans="2:27" ht="38.25" hidden="1" x14ac:dyDescent="0.25">
      <c r="B624" s="208">
        <v>61</v>
      </c>
      <c r="C624" s="209" t="s">
        <v>74</v>
      </c>
      <c r="D624" s="14" t="s">
        <v>75</v>
      </c>
      <c r="E624" s="74" t="s">
        <v>147</v>
      </c>
      <c r="F624" s="14" t="s">
        <v>92</v>
      </c>
      <c r="G624" s="75" t="s">
        <v>142</v>
      </c>
      <c r="H624" s="210">
        <v>179176</v>
      </c>
      <c r="I624" s="210">
        <v>184968</v>
      </c>
      <c r="J624" s="183">
        <v>2024</v>
      </c>
      <c r="K624" s="15" t="s">
        <v>195</v>
      </c>
      <c r="L624" s="2">
        <f>Mensualización!BQ73</f>
        <v>0</v>
      </c>
      <c r="M624" s="216">
        <f t="shared" si="51"/>
        <v>0</v>
      </c>
      <c r="N624" s="2">
        <f t="shared" si="52"/>
        <v>0</v>
      </c>
      <c r="O624" s="15">
        <f t="shared" si="55"/>
        <v>0</v>
      </c>
      <c r="P624" s="212">
        <f t="shared" si="56"/>
        <v>0</v>
      </c>
      <c r="Q624" s="15">
        <f t="shared" si="56"/>
        <v>0</v>
      </c>
      <c r="R624" s="133"/>
      <c r="S624" s="133"/>
      <c r="T624" s="133"/>
      <c r="U624" s="133"/>
      <c r="V624" s="133"/>
      <c r="W624" s="133"/>
      <c r="X624" s="213">
        <f t="shared" si="53"/>
        <v>0</v>
      </c>
      <c r="Y624" s="213"/>
      <c r="Z624" s="214">
        <f t="shared" si="54"/>
        <v>0</v>
      </c>
      <c r="AA624" s="133"/>
    </row>
    <row r="625" spans="2:27" ht="38.25" hidden="1" x14ac:dyDescent="0.25">
      <c r="B625" s="208">
        <v>62</v>
      </c>
      <c r="C625" s="209" t="s">
        <v>74</v>
      </c>
      <c r="D625" s="14" t="s">
        <v>75</v>
      </c>
      <c r="E625" s="74" t="s">
        <v>148</v>
      </c>
      <c r="F625" s="14" t="s">
        <v>92</v>
      </c>
      <c r="G625" s="75" t="s">
        <v>142</v>
      </c>
      <c r="H625" s="210">
        <v>159735</v>
      </c>
      <c r="I625" s="210">
        <v>164895</v>
      </c>
      <c r="J625" s="183">
        <v>2024</v>
      </c>
      <c r="K625" s="15" t="s">
        <v>195</v>
      </c>
      <c r="L625" s="2">
        <f>Mensualización!BQ74</f>
        <v>0</v>
      </c>
      <c r="M625" s="216">
        <f t="shared" si="51"/>
        <v>0</v>
      </c>
      <c r="N625" s="2">
        <f t="shared" si="52"/>
        <v>0</v>
      </c>
      <c r="O625" s="15">
        <f t="shared" si="55"/>
        <v>0</v>
      </c>
      <c r="P625" s="212">
        <f t="shared" si="56"/>
        <v>0</v>
      </c>
      <c r="Q625" s="15">
        <f t="shared" si="56"/>
        <v>0</v>
      </c>
      <c r="R625" s="133"/>
      <c r="S625" s="133"/>
      <c r="T625" s="133"/>
      <c r="U625" s="133"/>
      <c r="V625" s="133"/>
      <c r="W625" s="133"/>
      <c r="X625" s="213">
        <f t="shared" si="53"/>
        <v>0</v>
      </c>
      <c r="Y625" s="213"/>
      <c r="Z625" s="214">
        <f t="shared" si="54"/>
        <v>0</v>
      </c>
      <c r="AA625" s="133"/>
    </row>
    <row r="626" spans="2:27" ht="38.25" hidden="1" x14ac:dyDescent="0.25">
      <c r="B626" s="208">
        <v>63</v>
      </c>
      <c r="C626" s="209" t="s">
        <v>74</v>
      </c>
      <c r="D626" s="14" t="s">
        <v>75</v>
      </c>
      <c r="E626" s="74" t="s">
        <v>149</v>
      </c>
      <c r="F626" s="14" t="s">
        <v>92</v>
      </c>
      <c r="G626" s="75" t="s">
        <v>142</v>
      </c>
      <c r="H626" s="210">
        <v>90988</v>
      </c>
      <c r="I626" s="210">
        <v>93925</v>
      </c>
      <c r="J626" s="183">
        <v>2024</v>
      </c>
      <c r="K626" s="15" t="s">
        <v>195</v>
      </c>
      <c r="L626" s="2">
        <f>Mensualización!BQ75</f>
        <v>0</v>
      </c>
      <c r="M626" s="216">
        <f t="shared" si="51"/>
        <v>0</v>
      </c>
      <c r="N626" s="2">
        <f t="shared" si="52"/>
        <v>0</v>
      </c>
      <c r="O626" s="15">
        <f t="shared" si="55"/>
        <v>0</v>
      </c>
      <c r="P626" s="212">
        <f t="shared" si="56"/>
        <v>0</v>
      </c>
      <c r="Q626" s="15">
        <f t="shared" si="56"/>
        <v>0</v>
      </c>
      <c r="R626" s="133"/>
      <c r="S626" s="133"/>
      <c r="T626" s="133"/>
      <c r="U626" s="133"/>
      <c r="V626" s="133"/>
      <c r="W626" s="133"/>
      <c r="X626" s="213">
        <f t="shared" si="53"/>
        <v>0</v>
      </c>
      <c r="Y626" s="213"/>
      <c r="Z626" s="214">
        <f t="shared" si="54"/>
        <v>0</v>
      </c>
      <c r="AA626" s="133"/>
    </row>
    <row r="627" spans="2:27" ht="38.25" hidden="1" x14ac:dyDescent="0.25">
      <c r="B627" s="208">
        <v>64</v>
      </c>
      <c r="C627" s="209" t="s">
        <v>74</v>
      </c>
      <c r="D627" s="14" t="s">
        <v>75</v>
      </c>
      <c r="E627" s="74" t="s">
        <v>150</v>
      </c>
      <c r="F627" s="14" t="s">
        <v>92</v>
      </c>
      <c r="G627" s="75" t="s">
        <v>142</v>
      </c>
      <c r="H627" s="210">
        <v>109185</v>
      </c>
      <c r="I627" s="210">
        <v>112710</v>
      </c>
      <c r="J627" s="183">
        <v>2024</v>
      </c>
      <c r="K627" s="15" t="s">
        <v>195</v>
      </c>
      <c r="L627" s="2">
        <f>Mensualización!BQ76</f>
        <v>0</v>
      </c>
      <c r="M627" s="216">
        <f t="shared" si="51"/>
        <v>0</v>
      </c>
      <c r="N627" s="2">
        <f t="shared" si="52"/>
        <v>0</v>
      </c>
      <c r="O627" s="15">
        <f t="shared" si="55"/>
        <v>0</v>
      </c>
      <c r="P627" s="212">
        <f t="shared" si="56"/>
        <v>0</v>
      </c>
      <c r="Q627" s="15">
        <f t="shared" si="56"/>
        <v>0</v>
      </c>
      <c r="R627" s="133"/>
      <c r="S627" s="133"/>
      <c r="T627" s="133"/>
      <c r="U627" s="133"/>
      <c r="V627" s="133"/>
      <c r="W627" s="133"/>
      <c r="X627" s="213">
        <f t="shared" si="53"/>
        <v>0</v>
      </c>
      <c r="Y627" s="213"/>
      <c r="Z627" s="214">
        <f t="shared" si="54"/>
        <v>0</v>
      </c>
      <c r="AA627" s="133"/>
    </row>
    <row r="628" spans="2:27" ht="38.25" hidden="1" x14ac:dyDescent="0.25">
      <c r="B628" s="208">
        <v>65</v>
      </c>
      <c r="C628" s="209" t="s">
        <v>74</v>
      </c>
      <c r="D628" s="14" t="s">
        <v>75</v>
      </c>
      <c r="E628" s="74" t="s">
        <v>151</v>
      </c>
      <c r="F628" s="14" t="s">
        <v>92</v>
      </c>
      <c r="G628" s="75" t="s">
        <v>142</v>
      </c>
      <c r="H628" s="210">
        <v>90988</v>
      </c>
      <c r="I628" s="210">
        <v>93925</v>
      </c>
      <c r="J628" s="183">
        <v>2024</v>
      </c>
      <c r="K628" s="15" t="s">
        <v>195</v>
      </c>
      <c r="L628" s="2">
        <f>Mensualización!BQ77</f>
        <v>0</v>
      </c>
      <c r="M628" s="216">
        <f t="shared" ref="M628:M632" si="57">+L628*H628</f>
        <v>0</v>
      </c>
      <c r="N628" s="2">
        <f t="shared" si="52"/>
        <v>0</v>
      </c>
      <c r="O628" s="15">
        <f t="shared" si="55"/>
        <v>0</v>
      </c>
      <c r="P628" s="212">
        <f t="shared" si="56"/>
        <v>0</v>
      </c>
      <c r="Q628" s="15">
        <f t="shared" si="56"/>
        <v>0</v>
      </c>
      <c r="R628" s="133"/>
      <c r="S628" s="133"/>
      <c r="T628" s="133"/>
      <c r="U628" s="133"/>
      <c r="V628" s="133"/>
      <c r="W628" s="133"/>
      <c r="X628" s="213">
        <f t="shared" si="53"/>
        <v>0</v>
      </c>
      <c r="Y628" s="213"/>
      <c r="Z628" s="214">
        <f t="shared" si="54"/>
        <v>0</v>
      </c>
      <c r="AA628" s="133"/>
    </row>
    <row r="629" spans="2:27" ht="38.25" hidden="1" x14ac:dyDescent="0.25">
      <c r="B629" s="208">
        <v>66</v>
      </c>
      <c r="C629" s="209" t="s">
        <v>74</v>
      </c>
      <c r="D629" s="14" t="s">
        <v>75</v>
      </c>
      <c r="E629" s="74" t="s">
        <v>152</v>
      </c>
      <c r="F629" s="14" t="s">
        <v>77</v>
      </c>
      <c r="G629" s="75" t="s">
        <v>142</v>
      </c>
      <c r="H629" s="210">
        <v>537528</v>
      </c>
      <c r="I629" s="210">
        <v>554904</v>
      </c>
      <c r="J629" s="183">
        <v>2024</v>
      </c>
      <c r="K629" s="15" t="s">
        <v>195</v>
      </c>
      <c r="L629" s="2">
        <f>Mensualización!BQ78</f>
        <v>0</v>
      </c>
      <c r="M629" s="216">
        <f t="shared" si="57"/>
        <v>0</v>
      </c>
      <c r="N629" s="2">
        <f t="shared" si="52"/>
        <v>0</v>
      </c>
      <c r="O629" s="15">
        <f t="shared" si="55"/>
        <v>0</v>
      </c>
      <c r="P629" s="212">
        <f t="shared" si="56"/>
        <v>0</v>
      </c>
      <c r="Q629" s="15">
        <f t="shared" si="56"/>
        <v>0</v>
      </c>
      <c r="R629" s="133"/>
      <c r="S629" s="133"/>
      <c r="T629" s="133"/>
      <c r="U629" s="133"/>
      <c r="V629" s="133"/>
      <c r="W629" s="133"/>
      <c r="X629" s="213">
        <f t="shared" si="53"/>
        <v>0</v>
      </c>
      <c r="Y629" s="213"/>
      <c r="Z629" s="214">
        <f t="shared" si="54"/>
        <v>0</v>
      </c>
      <c r="AA629" s="133"/>
    </row>
    <row r="630" spans="2:27" ht="38.25" hidden="1" x14ac:dyDescent="0.25">
      <c r="B630" s="208">
        <v>67</v>
      </c>
      <c r="C630" s="209" t="s">
        <v>74</v>
      </c>
      <c r="D630" s="14" t="s">
        <v>75</v>
      </c>
      <c r="E630" s="74" t="s">
        <v>153</v>
      </c>
      <c r="F630" s="14" t="s">
        <v>77</v>
      </c>
      <c r="G630" s="75" t="s">
        <v>142</v>
      </c>
      <c r="H630" s="210">
        <v>1533456</v>
      </c>
      <c r="I630" s="210">
        <v>1582992</v>
      </c>
      <c r="J630" s="183">
        <v>2024</v>
      </c>
      <c r="K630" s="15" t="s">
        <v>195</v>
      </c>
      <c r="L630" s="2">
        <f>Mensualización!BQ79</f>
        <v>0</v>
      </c>
      <c r="M630" s="216">
        <f t="shared" si="57"/>
        <v>0</v>
      </c>
      <c r="N630" s="2">
        <f t="shared" si="52"/>
        <v>0</v>
      </c>
      <c r="O630" s="15">
        <f t="shared" si="55"/>
        <v>0</v>
      </c>
      <c r="P630" s="212">
        <f t="shared" si="56"/>
        <v>0</v>
      </c>
      <c r="Q630" s="15">
        <f t="shared" si="56"/>
        <v>0</v>
      </c>
      <c r="R630" s="133"/>
      <c r="S630" s="133"/>
      <c r="T630" s="133"/>
      <c r="U630" s="133"/>
      <c r="V630" s="133"/>
      <c r="W630" s="133"/>
      <c r="X630" s="213">
        <f t="shared" si="53"/>
        <v>0</v>
      </c>
      <c r="Y630" s="213"/>
      <c r="Z630" s="214">
        <f t="shared" si="54"/>
        <v>0</v>
      </c>
      <c r="AA630" s="133"/>
    </row>
    <row r="631" spans="2:27" ht="38.25" hidden="1" x14ac:dyDescent="0.25">
      <c r="B631" s="208">
        <v>68</v>
      </c>
      <c r="C631" s="209" t="s">
        <v>74</v>
      </c>
      <c r="D631" s="14" t="s">
        <v>75</v>
      </c>
      <c r="E631" s="74" t="s">
        <v>154</v>
      </c>
      <c r="F631" s="14" t="s">
        <v>77</v>
      </c>
      <c r="G631" s="75" t="s">
        <v>142</v>
      </c>
      <c r="H631" s="210">
        <v>873480</v>
      </c>
      <c r="I631" s="210">
        <v>901680</v>
      </c>
      <c r="J631" s="183">
        <v>2024</v>
      </c>
      <c r="K631" s="15" t="s">
        <v>195</v>
      </c>
      <c r="L631" s="2">
        <f>Mensualización!BQ80</f>
        <v>0</v>
      </c>
      <c r="M631" s="216">
        <f t="shared" si="57"/>
        <v>0</v>
      </c>
      <c r="N631" s="2">
        <f t="shared" si="52"/>
        <v>0</v>
      </c>
      <c r="O631" s="15">
        <f t="shared" si="55"/>
        <v>0</v>
      </c>
      <c r="P631" s="212">
        <f t="shared" si="56"/>
        <v>0</v>
      </c>
      <c r="Q631" s="15">
        <f t="shared" si="56"/>
        <v>0</v>
      </c>
      <c r="R631" s="133"/>
      <c r="S631" s="133"/>
      <c r="T631" s="133"/>
      <c r="U631" s="133"/>
      <c r="V631" s="133"/>
      <c r="W631" s="133"/>
      <c r="X631" s="213">
        <f t="shared" si="53"/>
        <v>0</v>
      </c>
      <c r="Y631" s="213"/>
      <c r="Z631" s="214">
        <f t="shared" si="54"/>
        <v>0</v>
      </c>
      <c r="AA631" s="133"/>
    </row>
    <row r="632" spans="2:27" ht="38.25" hidden="1" x14ac:dyDescent="0.25">
      <c r="B632" s="208">
        <v>69</v>
      </c>
      <c r="C632" s="209" t="s">
        <v>74</v>
      </c>
      <c r="D632" s="14" t="s">
        <v>75</v>
      </c>
      <c r="E632" s="74" t="s">
        <v>155</v>
      </c>
      <c r="F632" s="14" t="s">
        <v>77</v>
      </c>
      <c r="G632" s="75" t="s">
        <v>78</v>
      </c>
      <c r="H632" s="210">
        <v>7726896</v>
      </c>
      <c r="I632" s="210">
        <v>7976400</v>
      </c>
      <c r="J632" s="183">
        <v>2024</v>
      </c>
      <c r="K632" s="15" t="s">
        <v>195</v>
      </c>
      <c r="L632" s="2">
        <f>Mensualización!BQ81</f>
        <v>0</v>
      </c>
      <c r="M632" s="216">
        <f t="shared" si="57"/>
        <v>0</v>
      </c>
      <c r="N632" s="2">
        <f t="shared" si="52"/>
        <v>0</v>
      </c>
      <c r="O632" s="15">
        <f t="shared" si="55"/>
        <v>0</v>
      </c>
      <c r="P632" s="212">
        <f t="shared" si="56"/>
        <v>0</v>
      </c>
      <c r="Q632" s="15">
        <f>+IFERROR(M632-O632,"")</f>
        <v>0</v>
      </c>
      <c r="R632" s="133"/>
      <c r="S632" s="133"/>
      <c r="T632" s="133"/>
      <c r="U632" s="133"/>
      <c r="V632" s="133"/>
      <c r="W632" s="133"/>
      <c r="X632" s="213">
        <f t="shared" si="53"/>
        <v>0</v>
      </c>
      <c r="Y632" s="213"/>
      <c r="Z632" s="214">
        <f t="shared" si="54"/>
        <v>0</v>
      </c>
      <c r="AA632" s="133"/>
    </row>
    <row r="633" spans="2:27" ht="38.25" hidden="1" x14ac:dyDescent="0.25">
      <c r="B633" s="208">
        <v>1</v>
      </c>
      <c r="C633" s="209" t="s">
        <v>74</v>
      </c>
      <c r="D633" s="14" t="s">
        <v>75</v>
      </c>
      <c r="E633" s="74" t="s">
        <v>76</v>
      </c>
      <c r="F633" s="14" t="s">
        <v>77</v>
      </c>
      <c r="G633" s="75" t="s">
        <v>78</v>
      </c>
      <c r="H633" s="210">
        <v>4658560</v>
      </c>
      <c r="I633" s="210">
        <v>4809120</v>
      </c>
      <c r="J633" s="183">
        <v>2025</v>
      </c>
      <c r="K633" s="15" t="s">
        <v>196</v>
      </c>
      <c r="L633" s="2">
        <f>Mensualización!BR13</f>
        <v>3.0260471286119355</v>
      </c>
      <c r="M633" s="211">
        <f t="shared" ref="M633:M696" si="58">+L633*I633</f>
        <v>14552623.767150231</v>
      </c>
      <c r="N633" s="2">
        <f t="shared" si="52"/>
        <v>0</v>
      </c>
      <c r="O633" s="15">
        <f t="shared" si="55"/>
        <v>0</v>
      </c>
      <c r="P633" s="212">
        <f t="shared" si="56"/>
        <v>3.0260471286119355</v>
      </c>
      <c r="Q633" s="15">
        <f t="shared" si="56"/>
        <v>14552623.767150231</v>
      </c>
      <c r="R633" s="133"/>
      <c r="S633" s="133"/>
      <c r="T633" s="133"/>
      <c r="U633" s="133"/>
      <c r="V633" s="133"/>
      <c r="W633" s="133"/>
      <c r="X633" s="213">
        <f t="shared" si="53"/>
        <v>0</v>
      </c>
      <c r="Y633" s="213"/>
      <c r="Z633" s="214">
        <f t="shared" si="54"/>
        <v>0</v>
      </c>
      <c r="AA633" s="133"/>
    </row>
    <row r="634" spans="2:27" ht="38.25" hidden="1" x14ac:dyDescent="0.25">
      <c r="B634" s="208">
        <v>2</v>
      </c>
      <c r="C634" s="209" t="s">
        <v>74</v>
      </c>
      <c r="D634" s="14" t="s">
        <v>75</v>
      </c>
      <c r="E634" s="74" t="s">
        <v>79</v>
      </c>
      <c r="F634" s="14" t="s">
        <v>80</v>
      </c>
      <c r="G634" s="75" t="s">
        <v>78</v>
      </c>
      <c r="H634" s="210">
        <v>35836</v>
      </c>
      <c r="I634" s="210">
        <v>36994</v>
      </c>
      <c r="J634" s="183">
        <v>2025</v>
      </c>
      <c r="K634" s="15" t="s">
        <v>196</v>
      </c>
      <c r="L634" s="2">
        <f>Mensualización!BR14</f>
        <v>5001.2448819083911</v>
      </c>
      <c r="M634" s="211">
        <f t="shared" si="58"/>
        <v>185016053.16131902</v>
      </c>
      <c r="N634" s="2">
        <f t="shared" si="52"/>
        <v>0</v>
      </c>
      <c r="O634" s="15">
        <f t="shared" si="55"/>
        <v>0</v>
      </c>
      <c r="P634" s="212">
        <f t="shared" si="56"/>
        <v>5001.2448819083911</v>
      </c>
      <c r="Q634" s="15">
        <f t="shared" si="56"/>
        <v>185016053.16131902</v>
      </c>
      <c r="R634" s="133"/>
      <c r="S634" s="133"/>
      <c r="T634" s="133"/>
      <c r="U634" s="133"/>
      <c r="V634" s="133"/>
      <c r="W634" s="133"/>
      <c r="X634" s="213">
        <f t="shared" si="53"/>
        <v>0</v>
      </c>
      <c r="Y634" s="213"/>
      <c r="Z634" s="214">
        <f t="shared" si="54"/>
        <v>0</v>
      </c>
      <c r="AA634" s="133"/>
    </row>
    <row r="635" spans="2:27" ht="38.25" hidden="1" x14ac:dyDescent="0.25">
      <c r="B635" s="208">
        <v>3</v>
      </c>
      <c r="C635" s="209" t="s">
        <v>74</v>
      </c>
      <c r="D635" s="14" t="s">
        <v>75</v>
      </c>
      <c r="E635" s="74" t="s">
        <v>81</v>
      </c>
      <c r="F635" s="14" t="s">
        <v>80</v>
      </c>
      <c r="G635" s="75" t="s">
        <v>78</v>
      </c>
      <c r="H635" s="210">
        <v>44795</v>
      </c>
      <c r="I635" s="210">
        <v>46242</v>
      </c>
      <c r="J635" s="183">
        <v>2025</v>
      </c>
      <c r="K635" s="15" t="s">
        <v>196</v>
      </c>
      <c r="L635" s="2">
        <f>Mensualización!BR15</f>
        <v>48.418768423305238</v>
      </c>
      <c r="M635" s="211">
        <f t="shared" si="58"/>
        <v>2238980.6894304808</v>
      </c>
      <c r="N635" s="2">
        <f t="shared" si="52"/>
        <v>0</v>
      </c>
      <c r="O635" s="15">
        <f t="shared" si="55"/>
        <v>0</v>
      </c>
      <c r="P635" s="212">
        <f t="shared" si="56"/>
        <v>48.418768423305238</v>
      </c>
      <c r="Q635" s="15">
        <f t="shared" si="56"/>
        <v>2238980.6894304808</v>
      </c>
      <c r="R635" s="133"/>
      <c r="S635" s="133"/>
      <c r="T635" s="133"/>
      <c r="U635" s="133"/>
      <c r="V635" s="133"/>
      <c r="W635" s="133"/>
      <c r="X635" s="213">
        <f t="shared" si="53"/>
        <v>0</v>
      </c>
      <c r="Y635" s="213"/>
      <c r="Z635" s="214">
        <f t="shared" si="54"/>
        <v>0</v>
      </c>
      <c r="AA635" s="133"/>
    </row>
    <row r="636" spans="2:27" ht="38.25" hidden="1" x14ac:dyDescent="0.25">
      <c r="B636" s="208">
        <v>4</v>
      </c>
      <c r="C636" s="209" t="s">
        <v>74</v>
      </c>
      <c r="D636" s="14" t="s">
        <v>75</v>
      </c>
      <c r="E636" s="74" t="s">
        <v>82</v>
      </c>
      <c r="F636" s="14" t="s">
        <v>83</v>
      </c>
      <c r="G636" s="75" t="s">
        <v>78</v>
      </c>
      <c r="H636" s="210">
        <v>58232</v>
      </c>
      <c r="I636" s="210">
        <v>60112</v>
      </c>
      <c r="J636" s="183">
        <v>2025</v>
      </c>
      <c r="K636" s="15" t="s">
        <v>196</v>
      </c>
      <c r="L636" s="2">
        <f>Mensualización!BR16</f>
        <v>926.76548935232677</v>
      </c>
      <c r="M636" s="211">
        <f t="shared" si="58"/>
        <v>55709727.095947064</v>
      </c>
      <c r="N636" s="2">
        <f t="shared" si="52"/>
        <v>0</v>
      </c>
      <c r="O636" s="15">
        <f t="shared" si="55"/>
        <v>0</v>
      </c>
      <c r="P636" s="212">
        <f t="shared" si="56"/>
        <v>926.76548935232677</v>
      </c>
      <c r="Q636" s="15">
        <f t="shared" si="56"/>
        <v>55709727.095947064</v>
      </c>
      <c r="R636" s="133"/>
      <c r="S636" s="133"/>
      <c r="T636" s="133"/>
      <c r="U636" s="133"/>
      <c r="V636" s="133"/>
      <c r="W636" s="133"/>
      <c r="X636" s="213">
        <f t="shared" si="53"/>
        <v>0</v>
      </c>
      <c r="Y636" s="213"/>
      <c r="Z636" s="214">
        <f t="shared" si="54"/>
        <v>0</v>
      </c>
      <c r="AA636" s="133"/>
    </row>
    <row r="637" spans="2:27" ht="38.25" hidden="1" x14ac:dyDescent="0.25">
      <c r="B637" s="208">
        <v>5</v>
      </c>
      <c r="C637" s="209" t="s">
        <v>74</v>
      </c>
      <c r="D637" s="14" t="s">
        <v>75</v>
      </c>
      <c r="E637" s="74" t="s">
        <v>84</v>
      </c>
      <c r="F637" s="14" t="s">
        <v>83</v>
      </c>
      <c r="G637" s="75" t="s">
        <v>78</v>
      </c>
      <c r="H637" s="210">
        <v>58232</v>
      </c>
      <c r="I637" s="210">
        <v>60112</v>
      </c>
      <c r="J637" s="183">
        <v>2025</v>
      </c>
      <c r="K637" s="15" t="s">
        <v>196</v>
      </c>
      <c r="L637" s="2">
        <f>Mensualización!BR17</f>
        <v>1034.9511750481495</v>
      </c>
      <c r="M637" s="211">
        <f t="shared" si="58"/>
        <v>62212985.034494363</v>
      </c>
      <c r="N637" s="2">
        <f t="shared" si="52"/>
        <v>0</v>
      </c>
      <c r="O637" s="15">
        <f t="shared" si="55"/>
        <v>0</v>
      </c>
      <c r="P637" s="212">
        <f t="shared" si="56"/>
        <v>1034.9511750481495</v>
      </c>
      <c r="Q637" s="15">
        <f t="shared" si="56"/>
        <v>62212985.034494363</v>
      </c>
      <c r="R637" s="133"/>
      <c r="S637" s="133"/>
      <c r="T637" s="133"/>
      <c r="U637" s="133"/>
      <c r="V637" s="133"/>
      <c r="W637" s="133"/>
      <c r="X637" s="213">
        <f t="shared" si="53"/>
        <v>0</v>
      </c>
      <c r="Y637" s="213"/>
      <c r="Z637" s="214">
        <f t="shared" si="54"/>
        <v>0</v>
      </c>
      <c r="AA637" s="133"/>
    </row>
    <row r="638" spans="2:27" ht="38.25" hidden="1" x14ac:dyDescent="0.25">
      <c r="B638" s="208">
        <v>6</v>
      </c>
      <c r="C638" s="209" t="s">
        <v>74</v>
      </c>
      <c r="D638" s="14" t="s">
        <v>75</v>
      </c>
      <c r="E638" s="74" t="s">
        <v>85</v>
      </c>
      <c r="F638" s="14" t="s">
        <v>83</v>
      </c>
      <c r="G638" s="75" t="s">
        <v>78</v>
      </c>
      <c r="H638" s="210">
        <v>95185</v>
      </c>
      <c r="I638" s="210">
        <v>98260</v>
      </c>
      <c r="J638" s="183">
        <v>2025</v>
      </c>
      <c r="K638" s="15" t="s">
        <v>196</v>
      </c>
      <c r="L638" s="2">
        <f>Mensualización!BR18</f>
        <v>139.96050247361671</v>
      </c>
      <c r="M638" s="211">
        <f t="shared" si="58"/>
        <v>13752518.973057577</v>
      </c>
      <c r="N638" s="2">
        <f t="shared" si="52"/>
        <v>0</v>
      </c>
      <c r="O638" s="15">
        <f t="shared" si="55"/>
        <v>0</v>
      </c>
      <c r="P638" s="212">
        <f t="shared" si="56"/>
        <v>139.96050247361671</v>
      </c>
      <c r="Q638" s="15">
        <f t="shared" si="56"/>
        <v>13752518.973057577</v>
      </c>
      <c r="R638" s="133"/>
      <c r="S638" s="133"/>
      <c r="T638" s="133"/>
      <c r="U638" s="133"/>
      <c r="V638" s="133"/>
      <c r="W638" s="133"/>
      <c r="X638" s="213">
        <f t="shared" si="53"/>
        <v>0</v>
      </c>
      <c r="Y638" s="213"/>
      <c r="Z638" s="214">
        <f t="shared" si="54"/>
        <v>0</v>
      </c>
      <c r="AA638" s="133"/>
    </row>
    <row r="639" spans="2:27" ht="38.25" hidden="1" x14ac:dyDescent="0.25">
      <c r="B639" s="208">
        <v>7</v>
      </c>
      <c r="C639" s="209" t="s">
        <v>74</v>
      </c>
      <c r="D639" s="14" t="s">
        <v>75</v>
      </c>
      <c r="E639" s="74" t="s">
        <v>86</v>
      </c>
      <c r="F639" s="14" t="s">
        <v>83</v>
      </c>
      <c r="G639" s="75" t="s">
        <v>78</v>
      </c>
      <c r="H639" s="210">
        <v>58232</v>
      </c>
      <c r="I639" s="210">
        <v>60112</v>
      </c>
      <c r="J639" s="183">
        <v>2025</v>
      </c>
      <c r="K639" s="15" t="s">
        <v>196</v>
      </c>
      <c r="L639" s="2">
        <f>Mensualización!BR19</f>
        <v>96.080993589996325</v>
      </c>
      <c r="M639" s="211">
        <f t="shared" si="58"/>
        <v>5775620.6866818592</v>
      </c>
      <c r="N639" s="2">
        <f t="shared" si="52"/>
        <v>0</v>
      </c>
      <c r="O639" s="15">
        <f t="shared" si="55"/>
        <v>0</v>
      </c>
      <c r="P639" s="212">
        <f t="shared" si="56"/>
        <v>96.080993589996325</v>
      </c>
      <c r="Q639" s="15">
        <f t="shared" si="56"/>
        <v>5775620.6866818592</v>
      </c>
      <c r="R639" s="133"/>
      <c r="S639" s="133"/>
      <c r="T639" s="133"/>
      <c r="U639" s="133"/>
      <c r="V639" s="133"/>
      <c r="W639" s="133"/>
      <c r="X639" s="213">
        <f t="shared" si="53"/>
        <v>0</v>
      </c>
      <c r="Y639" s="213"/>
      <c r="Z639" s="214">
        <f t="shared" si="54"/>
        <v>0</v>
      </c>
      <c r="AA639" s="133"/>
    </row>
    <row r="640" spans="2:27" ht="38.25" hidden="1" x14ac:dyDescent="0.25">
      <c r="B640" s="208">
        <v>8</v>
      </c>
      <c r="C640" s="209" t="s">
        <v>74</v>
      </c>
      <c r="D640" s="14" t="s">
        <v>75</v>
      </c>
      <c r="E640" s="74" t="s">
        <v>87</v>
      </c>
      <c r="F640" s="14" t="s">
        <v>83</v>
      </c>
      <c r="G640" s="75" t="s">
        <v>78</v>
      </c>
      <c r="H640" s="210">
        <v>58232</v>
      </c>
      <c r="I640" s="210">
        <v>60112</v>
      </c>
      <c r="J640" s="183">
        <v>2025</v>
      </c>
      <c r="K640" s="15" t="s">
        <v>196</v>
      </c>
      <c r="L640" s="2">
        <f>Mensualización!BR20</f>
        <v>291.26915379644561</v>
      </c>
      <c r="M640" s="211">
        <f t="shared" si="58"/>
        <v>17508771.373011939</v>
      </c>
      <c r="N640" s="2">
        <f t="shared" si="52"/>
        <v>0</v>
      </c>
      <c r="O640" s="15">
        <f t="shared" si="55"/>
        <v>0</v>
      </c>
      <c r="P640" s="212">
        <f t="shared" si="56"/>
        <v>291.26915379644561</v>
      </c>
      <c r="Q640" s="15">
        <f t="shared" si="56"/>
        <v>17508771.373011939</v>
      </c>
      <c r="R640" s="133"/>
      <c r="S640" s="133"/>
      <c r="T640" s="133"/>
      <c r="U640" s="133"/>
      <c r="V640" s="133"/>
      <c r="W640" s="133"/>
      <c r="X640" s="213">
        <f t="shared" si="53"/>
        <v>0</v>
      </c>
      <c r="Y640" s="213"/>
      <c r="Z640" s="214">
        <f t="shared" si="54"/>
        <v>0</v>
      </c>
      <c r="AA640" s="133"/>
    </row>
    <row r="641" spans="2:27" ht="38.25" hidden="1" x14ac:dyDescent="0.25">
      <c r="B641" s="208">
        <v>9</v>
      </c>
      <c r="C641" s="209" t="s">
        <v>74</v>
      </c>
      <c r="D641" s="14" t="s">
        <v>75</v>
      </c>
      <c r="E641" s="74" t="s">
        <v>88</v>
      </c>
      <c r="F641" s="14" t="s">
        <v>83</v>
      </c>
      <c r="G641" s="75" t="s">
        <v>78</v>
      </c>
      <c r="H641" s="210">
        <v>22396</v>
      </c>
      <c r="I641" s="210">
        <v>23120</v>
      </c>
      <c r="J641" s="183">
        <v>2025</v>
      </c>
      <c r="K641" s="15" t="s">
        <v>196</v>
      </c>
      <c r="L641" s="2">
        <f>Mensualización!BR21</f>
        <v>174.76149227786735</v>
      </c>
      <c r="M641" s="211">
        <f t="shared" si="58"/>
        <v>4040485.7014642931</v>
      </c>
      <c r="N641" s="2">
        <f t="shared" si="52"/>
        <v>0</v>
      </c>
      <c r="O641" s="15">
        <f t="shared" si="55"/>
        <v>0</v>
      </c>
      <c r="P641" s="212">
        <f t="shared" si="56"/>
        <v>174.76149227786735</v>
      </c>
      <c r="Q641" s="15">
        <f t="shared" si="56"/>
        <v>4040485.7014642931</v>
      </c>
      <c r="R641" s="133"/>
      <c r="S641" s="133"/>
      <c r="T641" s="133"/>
      <c r="U641" s="133"/>
      <c r="V641" s="133"/>
      <c r="W641" s="133"/>
      <c r="X641" s="213">
        <f t="shared" si="53"/>
        <v>0</v>
      </c>
      <c r="Y641" s="213"/>
      <c r="Z641" s="214">
        <f t="shared" si="54"/>
        <v>0</v>
      </c>
      <c r="AA641" s="133"/>
    </row>
    <row r="642" spans="2:27" ht="38.25" hidden="1" x14ac:dyDescent="0.25">
      <c r="B642" s="208">
        <v>10</v>
      </c>
      <c r="C642" s="209" t="s">
        <v>74</v>
      </c>
      <c r="D642" s="14" t="s">
        <v>75</v>
      </c>
      <c r="E642" s="74" t="s">
        <v>89</v>
      </c>
      <c r="F642" s="14" t="s">
        <v>83</v>
      </c>
      <c r="G642" s="75" t="s">
        <v>78</v>
      </c>
      <c r="H642" s="210">
        <v>58232</v>
      </c>
      <c r="I642" s="210">
        <v>60112</v>
      </c>
      <c r="J642" s="183">
        <v>2025</v>
      </c>
      <c r="K642" s="15" t="s">
        <v>196</v>
      </c>
      <c r="L642" s="2">
        <f>Mensualización!BR22</f>
        <v>174.76149227786735</v>
      </c>
      <c r="M642" s="211">
        <f t="shared" si="58"/>
        <v>10505262.823807161</v>
      </c>
      <c r="N642" s="2">
        <f t="shared" si="52"/>
        <v>0</v>
      </c>
      <c r="O642" s="15">
        <f t="shared" si="55"/>
        <v>0</v>
      </c>
      <c r="P642" s="212">
        <f t="shared" si="56"/>
        <v>174.76149227786735</v>
      </c>
      <c r="Q642" s="15">
        <f t="shared" si="56"/>
        <v>10505262.823807161</v>
      </c>
      <c r="R642" s="133"/>
      <c r="S642" s="133"/>
      <c r="T642" s="133"/>
      <c r="U642" s="133"/>
      <c r="V642" s="133"/>
      <c r="W642" s="133"/>
      <c r="X642" s="213">
        <f t="shared" si="53"/>
        <v>0</v>
      </c>
      <c r="Y642" s="213"/>
      <c r="Z642" s="214">
        <f t="shared" si="54"/>
        <v>0</v>
      </c>
      <c r="AA642" s="133"/>
    </row>
    <row r="643" spans="2:27" ht="38.25" hidden="1" x14ac:dyDescent="0.25">
      <c r="B643" s="208">
        <v>11</v>
      </c>
      <c r="C643" s="209" t="s">
        <v>74</v>
      </c>
      <c r="D643" s="14" t="s">
        <v>75</v>
      </c>
      <c r="E643" s="74" t="s">
        <v>90</v>
      </c>
      <c r="F643" s="14" t="s">
        <v>83</v>
      </c>
      <c r="G643" s="75" t="s">
        <v>78</v>
      </c>
      <c r="H643" s="210">
        <v>35836</v>
      </c>
      <c r="I643" s="210">
        <v>36994</v>
      </c>
      <c r="J643" s="183">
        <v>2025</v>
      </c>
      <c r="K643" s="15" t="s">
        <v>196</v>
      </c>
      <c r="L643" s="2">
        <f>Mensualización!BR23</f>
        <v>233.01532303715646</v>
      </c>
      <c r="M643" s="211">
        <f t="shared" si="58"/>
        <v>8620168.8604365662</v>
      </c>
      <c r="N643" s="2">
        <f t="shared" si="52"/>
        <v>0</v>
      </c>
      <c r="O643" s="15">
        <f t="shared" si="55"/>
        <v>0</v>
      </c>
      <c r="P643" s="212">
        <f t="shared" si="56"/>
        <v>233.01532303715646</v>
      </c>
      <c r="Q643" s="15">
        <f t="shared" si="56"/>
        <v>8620168.8604365662</v>
      </c>
      <c r="R643" s="133"/>
      <c r="S643" s="133"/>
      <c r="T643" s="133"/>
      <c r="U643" s="133"/>
      <c r="V643" s="133"/>
      <c r="W643" s="133"/>
      <c r="X643" s="213">
        <f t="shared" si="53"/>
        <v>0</v>
      </c>
      <c r="Y643" s="213"/>
      <c r="Z643" s="214">
        <f t="shared" si="54"/>
        <v>0</v>
      </c>
      <c r="AA643" s="133"/>
    </row>
    <row r="644" spans="2:27" ht="38.25" hidden="1" x14ac:dyDescent="0.25">
      <c r="B644" s="208">
        <v>12</v>
      </c>
      <c r="C644" s="209" t="s">
        <v>74</v>
      </c>
      <c r="D644" s="14" t="s">
        <v>75</v>
      </c>
      <c r="E644" s="74" t="s">
        <v>91</v>
      </c>
      <c r="F644" s="14" t="s">
        <v>92</v>
      </c>
      <c r="G644" s="75" t="s">
        <v>78</v>
      </c>
      <c r="H644" s="210">
        <v>76673</v>
      </c>
      <c r="I644" s="210">
        <v>79149</v>
      </c>
      <c r="J644" s="183">
        <v>2025</v>
      </c>
      <c r="K644" s="15" t="s">
        <v>196</v>
      </c>
      <c r="L644" s="2">
        <f>Mensualización!BR24</f>
        <v>355.42324147116153</v>
      </c>
      <c r="M644" s="211">
        <f t="shared" si="58"/>
        <v>28131394.139200963</v>
      </c>
      <c r="N644" s="2">
        <f t="shared" si="52"/>
        <v>0</v>
      </c>
      <c r="O644" s="15">
        <f t="shared" si="55"/>
        <v>0</v>
      </c>
      <c r="P644" s="212">
        <f t="shared" si="56"/>
        <v>355.42324147116153</v>
      </c>
      <c r="Q644" s="15">
        <f t="shared" si="56"/>
        <v>28131394.139200963</v>
      </c>
      <c r="R644" s="133"/>
      <c r="S644" s="133"/>
      <c r="T644" s="133"/>
      <c r="U644" s="133"/>
      <c r="V644" s="133"/>
      <c r="W644" s="133"/>
      <c r="X644" s="213">
        <f t="shared" si="53"/>
        <v>0</v>
      </c>
      <c r="Y644" s="213"/>
      <c r="Z644" s="214">
        <f t="shared" si="54"/>
        <v>0</v>
      </c>
      <c r="AA644" s="133"/>
    </row>
    <row r="645" spans="2:27" ht="38.25" hidden="1" x14ac:dyDescent="0.25">
      <c r="B645" s="208">
        <v>13</v>
      </c>
      <c r="C645" s="209" t="s">
        <v>74</v>
      </c>
      <c r="D645" s="14" t="s">
        <v>75</v>
      </c>
      <c r="E645" s="74" t="s">
        <v>93</v>
      </c>
      <c r="F645" s="14" t="s">
        <v>92</v>
      </c>
      <c r="G645" s="75" t="s">
        <v>78</v>
      </c>
      <c r="H645" s="210">
        <v>102230</v>
      </c>
      <c r="I645" s="210">
        <v>105532</v>
      </c>
      <c r="J645" s="183">
        <v>2025</v>
      </c>
      <c r="K645" s="15" t="s">
        <v>196</v>
      </c>
      <c r="L645" s="2">
        <f>Mensualización!BR25</f>
        <v>59.766917272517404</v>
      </c>
      <c r="M645" s="211">
        <f t="shared" si="58"/>
        <v>6307322.3136033062</v>
      </c>
      <c r="N645" s="2">
        <f t="shared" si="52"/>
        <v>0</v>
      </c>
      <c r="O645" s="15">
        <f t="shared" si="55"/>
        <v>0</v>
      </c>
      <c r="P645" s="212">
        <f t="shared" si="56"/>
        <v>59.766917272517404</v>
      </c>
      <c r="Q645" s="15">
        <f t="shared" si="56"/>
        <v>6307322.3136033062</v>
      </c>
      <c r="R645" s="133"/>
      <c r="S645" s="133"/>
      <c r="T645" s="133"/>
      <c r="U645" s="133"/>
      <c r="V645" s="133"/>
      <c r="W645" s="133"/>
      <c r="X645" s="213">
        <f t="shared" si="53"/>
        <v>0</v>
      </c>
      <c r="Y645" s="213"/>
      <c r="Z645" s="214">
        <f t="shared" si="54"/>
        <v>0</v>
      </c>
      <c r="AA645" s="133"/>
    </row>
    <row r="646" spans="2:27" ht="38.25" hidden="1" x14ac:dyDescent="0.25">
      <c r="B646" s="208">
        <v>14</v>
      </c>
      <c r="C646" s="209" t="s">
        <v>74</v>
      </c>
      <c r="D646" s="14" t="s">
        <v>75</v>
      </c>
      <c r="E646" s="74" t="s">
        <v>94</v>
      </c>
      <c r="F646" s="14" t="s">
        <v>92</v>
      </c>
      <c r="G646" s="75" t="s">
        <v>78</v>
      </c>
      <c r="H646" s="210">
        <v>43674</v>
      </c>
      <c r="I646" s="210">
        <v>45084</v>
      </c>
      <c r="J646" s="183">
        <v>2025</v>
      </c>
      <c r="K646" s="15" t="s">
        <v>196</v>
      </c>
      <c r="L646" s="2">
        <f>Mensualización!BR26</f>
        <v>287.48643751337488</v>
      </c>
      <c r="M646" s="211">
        <f t="shared" si="58"/>
        <v>12961038.548852993</v>
      </c>
      <c r="N646" s="2">
        <f t="shared" si="52"/>
        <v>0</v>
      </c>
      <c r="O646" s="15">
        <f t="shared" si="55"/>
        <v>0</v>
      </c>
      <c r="P646" s="212">
        <f t="shared" si="56"/>
        <v>287.48643751337488</v>
      </c>
      <c r="Q646" s="15">
        <f t="shared" si="56"/>
        <v>12961038.548852993</v>
      </c>
      <c r="R646" s="133"/>
      <c r="S646" s="133"/>
      <c r="T646" s="133"/>
      <c r="U646" s="133"/>
      <c r="V646" s="133"/>
      <c r="W646" s="133"/>
      <c r="X646" s="213">
        <f t="shared" si="53"/>
        <v>0</v>
      </c>
      <c r="Y646" s="213"/>
      <c r="Z646" s="214">
        <f t="shared" si="54"/>
        <v>0</v>
      </c>
      <c r="AA646" s="133"/>
    </row>
    <row r="647" spans="2:27" ht="38.25" hidden="1" x14ac:dyDescent="0.25">
      <c r="B647" s="208">
        <v>15</v>
      </c>
      <c r="C647" s="209" t="s">
        <v>74</v>
      </c>
      <c r="D647" s="14" t="s">
        <v>75</v>
      </c>
      <c r="E647" s="74" t="s">
        <v>95</v>
      </c>
      <c r="F647" s="14" t="s">
        <v>92</v>
      </c>
      <c r="G647" s="75" t="s">
        <v>78</v>
      </c>
      <c r="H647" s="210">
        <v>14558</v>
      </c>
      <c r="I647" s="210">
        <v>15028</v>
      </c>
      <c r="J647" s="183">
        <v>2025</v>
      </c>
      <c r="K647" s="15" t="s">
        <v>196</v>
      </c>
      <c r="L647" s="2">
        <f>Mensualización!BR27</f>
        <v>28.748643751337482</v>
      </c>
      <c r="M647" s="211">
        <f t="shared" si="58"/>
        <v>432034.6182950997</v>
      </c>
      <c r="N647" s="2">
        <f t="shared" si="52"/>
        <v>0</v>
      </c>
      <c r="O647" s="15">
        <f t="shared" si="55"/>
        <v>0</v>
      </c>
      <c r="P647" s="212">
        <f t="shared" si="56"/>
        <v>28.748643751337482</v>
      </c>
      <c r="Q647" s="15">
        <f t="shared" si="56"/>
        <v>432034.6182950997</v>
      </c>
      <c r="R647" s="133"/>
      <c r="S647" s="133"/>
      <c r="T647" s="133"/>
      <c r="U647" s="133"/>
      <c r="V647" s="133"/>
      <c r="W647" s="133"/>
      <c r="X647" s="213">
        <f t="shared" si="53"/>
        <v>0</v>
      </c>
      <c r="Y647" s="213"/>
      <c r="Z647" s="214">
        <f t="shared" si="54"/>
        <v>0</v>
      </c>
      <c r="AA647" s="133"/>
    </row>
    <row r="648" spans="2:27" ht="38.25" hidden="1" x14ac:dyDescent="0.25">
      <c r="B648" s="208">
        <v>16</v>
      </c>
      <c r="C648" s="209" t="s">
        <v>74</v>
      </c>
      <c r="D648" s="14" t="s">
        <v>75</v>
      </c>
      <c r="E648" s="74" t="s">
        <v>96</v>
      </c>
      <c r="F648" s="14" t="s">
        <v>92</v>
      </c>
      <c r="G648" s="75" t="s">
        <v>78</v>
      </c>
      <c r="H648" s="210">
        <v>58232</v>
      </c>
      <c r="I648" s="210">
        <v>60112</v>
      </c>
      <c r="J648" s="183">
        <v>2025</v>
      </c>
      <c r="K648" s="15" t="s">
        <v>196</v>
      </c>
      <c r="L648" s="2">
        <f>Mensualización!BR28</f>
        <v>71.87160937834372</v>
      </c>
      <c r="M648" s="211">
        <f t="shared" si="58"/>
        <v>4320346.1829509977</v>
      </c>
      <c r="N648" s="2">
        <f t="shared" si="52"/>
        <v>0</v>
      </c>
      <c r="O648" s="15">
        <f t="shared" si="55"/>
        <v>0</v>
      </c>
      <c r="P648" s="212">
        <f t="shared" si="56"/>
        <v>71.87160937834372</v>
      </c>
      <c r="Q648" s="15">
        <f t="shared" si="56"/>
        <v>4320346.1829509977</v>
      </c>
      <c r="R648" s="133"/>
      <c r="S648" s="133"/>
      <c r="T648" s="133"/>
      <c r="U648" s="133"/>
      <c r="V648" s="133"/>
      <c r="W648" s="133"/>
      <c r="X648" s="213">
        <f t="shared" si="53"/>
        <v>0</v>
      </c>
      <c r="Y648" s="213"/>
      <c r="Z648" s="214">
        <f t="shared" si="54"/>
        <v>0</v>
      </c>
      <c r="AA648" s="133"/>
    </row>
    <row r="649" spans="2:27" ht="38.25" hidden="1" x14ac:dyDescent="0.25">
      <c r="B649" s="208">
        <v>17</v>
      </c>
      <c r="C649" s="209" t="s">
        <v>74</v>
      </c>
      <c r="D649" s="14" t="s">
        <v>75</v>
      </c>
      <c r="E649" s="74" t="s">
        <v>97</v>
      </c>
      <c r="F649" s="14" t="s">
        <v>92</v>
      </c>
      <c r="G649" s="75" t="s">
        <v>78</v>
      </c>
      <c r="H649" s="210">
        <v>43674</v>
      </c>
      <c r="I649" s="210">
        <v>45084</v>
      </c>
      <c r="J649" s="183">
        <v>2025</v>
      </c>
      <c r="K649" s="15" t="s">
        <v>196</v>
      </c>
      <c r="L649" s="2">
        <f>Mensualización!BR29</f>
        <v>24.209384211652619</v>
      </c>
      <c r="M649" s="211">
        <f t="shared" si="58"/>
        <v>1091455.8777981466</v>
      </c>
      <c r="N649" s="2">
        <f t="shared" si="52"/>
        <v>0</v>
      </c>
      <c r="O649" s="15">
        <f t="shared" si="55"/>
        <v>0</v>
      </c>
      <c r="P649" s="212">
        <f t="shared" si="56"/>
        <v>24.209384211652619</v>
      </c>
      <c r="Q649" s="15">
        <f t="shared" si="56"/>
        <v>1091455.8777981466</v>
      </c>
      <c r="R649" s="133"/>
      <c r="S649" s="133"/>
      <c r="T649" s="133"/>
      <c r="U649" s="133"/>
      <c r="V649" s="133"/>
      <c r="W649" s="133"/>
      <c r="X649" s="213">
        <f t="shared" si="53"/>
        <v>0</v>
      </c>
      <c r="Y649" s="213"/>
      <c r="Z649" s="214">
        <f t="shared" si="54"/>
        <v>0</v>
      </c>
      <c r="AA649" s="133"/>
    </row>
    <row r="650" spans="2:27" ht="38.25" hidden="1" x14ac:dyDescent="0.25">
      <c r="B650" s="208">
        <v>18</v>
      </c>
      <c r="C650" s="209" t="s">
        <v>74</v>
      </c>
      <c r="D650" s="14" t="s">
        <v>75</v>
      </c>
      <c r="E650" s="74" t="s">
        <v>98</v>
      </c>
      <c r="F650" s="14" t="s">
        <v>92</v>
      </c>
      <c r="G650" s="75" t="s">
        <v>78</v>
      </c>
      <c r="H650" s="210">
        <v>143344</v>
      </c>
      <c r="I650" s="210">
        <v>147976</v>
      </c>
      <c r="J650" s="183">
        <v>2025</v>
      </c>
      <c r="K650" s="15" t="s">
        <v>196</v>
      </c>
      <c r="L650" s="2">
        <f>Mensualización!BR30</f>
        <v>105.9160559259802</v>
      </c>
      <c r="M650" s="211">
        <f t="shared" si="58"/>
        <v>15673034.291702846</v>
      </c>
      <c r="N650" s="2">
        <f t="shared" si="52"/>
        <v>0</v>
      </c>
      <c r="O650" s="15">
        <f t="shared" si="55"/>
        <v>0</v>
      </c>
      <c r="P650" s="212">
        <f t="shared" si="56"/>
        <v>105.9160559259802</v>
      </c>
      <c r="Q650" s="15">
        <f t="shared" si="56"/>
        <v>15673034.291702846</v>
      </c>
      <c r="R650" s="133"/>
      <c r="S650" s="133"/>
      <c r="T650" s="133"/>
      <c r="U650" s="133"/>
      <c r="V650" s="133"/>
      <c r="W650" s="133"/>
      <c r="X650" s="213">
        <f t="shared" si="53"/>
        <v>0</v>
      </c>
      <c r="Y650" s="213"/>
      <c r="Z650" s="214">
        <f t="shared" si="54"/>
        <v>0</v>
      </c>
      <c r="AA650" s="133"/>
    </row>
    <row r="651" spans="2:27" ht="38.25" hidden="1" x14ac:dyDescent="0.25">
      <c r="B651" s="208">
        <v>19</v>
      </c>
      <c r="C651" s="209" t="s">
        <v>74</v>
      </c>
      <c r="D651" s="14" t="s">
        <v>75</v>
      </c>
      <c r="E651" s="74" t="s">
        <v>99</v>
      </c>
      <c r="F651" s="14" t="s">
        <v>77</v>
      </c>
      <c r="G651" s="75" t="s">
        <v>78</v>
      </c>
      <c r="H651" s="210">
        <v>2866880</v>
      </c>
      <c r="I651" s="210">
        <v>2959520</v>
      </c>
      <c r="J651" s="183">
        <v>2025</v>
      </c>
      <c r="K651" s="15" t="s">
        <v>196</v>
      </c>
      <c r="L651" s="2">
        <f>Mensualización!BR31</f>
        <v>1.5130865132282887</v>
      </c>
      <c r="M651" s="211">
        <f t="shared" si="58"/>
        <v>4478009.7976293853</v>
      </c>
      <c r="N651" s="2">
        <f t="shared" si="52"/>
        <v>0</v>
      </c>
      <c r="O651" s="15">
        <f t="shared" si="55"/>
        <v>0</v>
      </c>
      <c r="P651" s="212">
        <f t="shared" si="56"/>
        <v>1.5130865132282887</v>
      </c>
      <c r="Q651" s="15">
        <f t="shared" si="56"/>
        <v>4478009.7976293853</v>
      </c>
      <c r="R651" s="133"/>
      <c r="S651" s="133"/>
      <c r="T651" s="133"/>
      <c r="U651" s="133"/>
      <c r="V651" s="133"/>
      <c r="W651" s="133"/>
      <c r="X651" s="213">
        <f t="shared" si="53"/>
        <v>0</v>
      </c>
      <c r="Y651" s="213"/>
      <c r="Z651" s="214">
        <f t="shared" si="54"/>
        <v>0</v>
      </c>
      <c r="AA651" s="133"/>
    </row>
    <row r="652" spans="2:27" ht="38.25" hidden="1" x14ac:dyDescent="0.25">
      <c r="B652" s="208">
        <v>20</v>
      </c>
      <c r="C652" s="209" t="s">
        <v>74</v>
      </c>
      <c r="D652" s="14" t="s">
        <v>75</v>
      </c>
      <c r="E652" s="74" t="s">
        <v>100</v>
      </c>
      <c r="F652" s="14" t="s">
        <v>83</v>
      </c>
      <c r="G652" s="75" t="s">
        <v>78</v>
      </c>
      <c r="H652" s="210">
        <v>218370</v>
      </c>
      <c r="I652" s="210">
        <v>225420</v>
      </c>
      <c r="J652" s="183">
        <v>2025</v>
      </c>
      <c r="K652" s="15" t="s">
        <v>196</v>
      </c>
      <c r="L652" s="2">
        <f>Mensualización!BR32</f>
        <v>47.662225166691094</v>
      </c>
      <c r="M652" s="211">
        <f t="shared" si="58"/>
        <v>10744018.797075506</v>
      </c>
      <c r="N652" s="2">
        <f t="shared" si="52"/>
        <v>0</v>
      </c>
      <c r="O652" s="15">
        <f t="shared" si="55"/>
        <v>0</v>
      </c>
      <c r="P652" s="212">
        <f t="shared" si="56"/>
        <v>47.662225166691094</v>
      </c>
      <c r="Q652" s="15">
        <f t="shared" si="56"/>
        <v>10744018.797075506</v>
      </c>
      <c r="R652" s="133"/>
      <c r="S652" s="133"/>
      <c r="T652" s="133"/>
      <c r="U652" s="133"/>
      <c r="V652" s="133"/>
      <c r="W652" s="133"/>
      <c r="X652" s="213">
        <f t="shared" si="53"/>
        <v>0</v>
      </c>
      <c r="Y652" s="213"/>
      <c r="Z652" s="214">
        <f t="shared" si="54"/>
        <v>0</v>
      </c>
      <c r="AA652" s="133"/>
    </row>
    <row r="653" spans="2:27" ht="38.25" hidden="1" x14ac:dyDescent="0.25">
      <c r="B653" s="208">
        <v>21</v>
      </c>
      <c r="C653" s="209" t="s">
        <v>74</v>
      </c>
      <c r="D653" s="14" t="s">
        <v>75</v>
      </c>
      <c r="E653" s="74" t="s">
        <v>101</v>
      </c>
      <c r="F653" s="14" t="s">
        <v>92</v>
      </c>
      <c r="G653" s="75" t="s">
        <v>78</v>
      </c>
      <c r="H653" s="210">
        <v>153345</v>
      </c>
      <c r="I653" s="210">
        <v>158298</v>
      </c>
      <c r="J653" s="183">
        <v>2025</v>
      </c>
      <c r="K653" s="15" t="s">
        <v>196</v>
      </c>
      <c r="L653" s="2">
        <f>Mensualización!BR33</f>
        <v>18.479013981495051</v>
      </c>
      <c r="M653" s="211">
        <f t="shared" si="58"/>
        <v>2925190.9552427037</v>
      </c>
      <c r="N653" s="2">
        <f t="shared" ref="N653:N716" si="59">+Z653</f>
        <v>0</v>
      </c>
      <c r="O653" s="15">
        <f t="shared" si="55"/>
        <v>0</v>
      </c>
      <c r="P653" s="212">
        <f t="shared" si="56"/>
        <v>18.479013981495051</v>
      </c>
      <c r="Q653" s="15">
        <f t="shared" si="56"/>
        <v>2925190.9552427037</v>
      </c>
      <c r="R653" s="133"/>
      <c r="S653" s="133"/>
      <c r="T653" s="133"/>
      <c r="U653" s="133"/>
      <c r="V653" s="133"/>
      <c r="W653" s="133"/>
      <c r="X653" s="213">
        <f t="shared" si="53"/>
        <v>0</v>
      </c>
      <c r="Y653" s="213"/>
      <c r="Z653" s="214">
        <f t="shared" si="54"/>
        <v>0</v>
      </c>
      <c r="AA653" s="133"/>
    </row>
    <row r="654" spans="2:27" ht="38.25" hidden="1" x14ac:dyDescent="0.25">
      <c r="B654" s="208">
        <v>22</v>
      </c>
      <c r="C654" s="209" t="s">
        <v>74</v>
      </c>
      <c r="D654" s="14" t="s">
        <v>75</v>
      </c>
      <c r="E654" s="74" t="s">
        <v>102</v>
      </c>
      <c r="F654" s="14" t="s">
        <v>92</v>
      </c>
      <c r="G654" s="75" t="s">
        <v>78</v>
      </c>
      <c r="H654" s="210">
        <v>262044</v>
      </c>
      <c r="I654" s="210">
        <v>270504</v>
      </c>
      <c r="J654" s="183">
        <v>2025</v>
      </c>
      <c r="K654" s="15" t="s">
        <v>196</v>
      </c>
      <c r="L654" s="2">
        <f>Mensualización!BR34</f>
        <v>0.75654325661414434</v>
      </c>
      <c r="M654" s="211">
        <f t="shared" si="58"/>
        <v>204647.97708715251</v>
      </c>
      <c r="N654" s="2">
        <f t="shared" si="59"/>
        <v>0</v>
      </c>
      <c r="O654" s="15">
        <f t="shared" si="55"/>
        <v>0</v>
      </c>
      <c r="P654" s="212">
        <f t="shared" si="56"/>
        <v>0.75654325661414434</v>
      </c>
      <c r="Q654" s="15">
        <f t="shared" si="56"/>
        <v>204647.97708715251</v>
      </c>
      <c r="R654" s="133"/>
      <c r="S654" s="133"/>
      <c r="T654" s="133"/>
      <c r="U654" s="133"/>
      <c r="V654" s="133"/>
      <c r="W654" s="133"/>
      <c r="X654" s="213">
        <f t="shared" si="53"/>
        <v>0</v>
      </c>
      <c r="Y654" s="213"/>
      <c r="Z654" s="214">
        <f t="shared" si="54"/>
        <v>0</v>
      </c>
      <c r="AA654" s="133"/>
    </row>
    <row r="655" spans="2:27" ht="38.25" hidden="1" x14ac:dyDescent="0.25">
      <c r="B655" s="208">
        <v>23</v>
      </c>
      <c r="C655" s="209" t="s">
        <v>74</v>
      </c>
      <c r="D655" s="14" t="s">
        <v>75</v>
      </c>
      <c r="E655" s="74" t="s">
        <v>103</v>
      </c>
      <c r="F655" s="14" t="s">
        <v>92</v>
      </c>
      <c r="G655" s="75" t="s">
        <v>78</v>
      </c>
      <c r="H655" s="210">
        <v>114222</v>
      </c>
      <c r="I655" s="210">
        <v>117912</v>
      </c>
      <c r="J655" s="183">
        <v>2025</v>
      </c>
      <c r="K655" s="15" t="s">
        <v>196</v>
      </c>
      <c r="L655" s="2">
        <f>Mensualización!BR35</f>
        <v>4.5392595396848661</v>
      </c>
      <c r="M655" s="211">
        <f t="shared" si="58"/>
        <v>535233.17084332195</v>
      </c>
      <c r="N655" s="2">
        <f t="shared" si="59"/>
        <v>0</v>
      </c>
      <c r="O655" s="15">
        <f t="shared" si="55"/>
        <v>0</v>
      </c>
      <c r="P655" s="212">
        <f t="shared" si="56"/>
        <v>4.5392595396848661</v>
      </c>
      <c r="Q655" s="15">
        <f t="shared" si="56"/>
        <v>535233.17084332195</v>
      </c>
      <c r="R655" s="133"/>
      <c r="S655" s="133"/>
      <c r="T655" s="133"/>
      <c r="U655" s="133"/>
      <c r="V655" s="133"/>
      <c r="W655" s="133"/>
      <c r="X655" s="213">
        <f t="shared" si="53"/>
        <v>0</v>
      </c>
      <c r="Y655" s="213"/>
      <c r="Z655" s="214">
        <f t="shared" si="54"/>
        <v>0</v>
      </c>
      <c r="AA655" s="133"/>
    </row>
    <row r="656" spans="2:27" ht="38.25" hidden="1" x14ac:dyDescent="0.25">
      <c r="B656" s="208">
        <v>24</v>
      </c>
      <c r="C656" s="209" t="s">
        <v>74</v>
      </c>
      <c r="D656" s="14" t="s">
        <v>75</v>
      </c>
      <c r="E656" s="74" t="s">
        <v>104</v>
      </c>
      <c r="F656" s="14" t="s">
        <v>92</v>
      </c>
      <c r="G656" s="75" t="s">
        <v>78</v>
      </c>
      <c r="H656" s="210">
        <v>87348</v>
      </c>
      <c r="I656" s="210">
        <v>90168</v>
      </c>
      <c r="J656" s="183">
        <v>2025</v>
      </c>
      <c r="K656" s="15" t="s">
        <v>196</v>
      </c>
      <c r="L656" s="2">
        <f>Mensualización!BR36</f>
        <v>28.748643751337482</v>
      </c>
      <c r="M656" s="211">
        <f t="shared" si="58"/>
        <v>2592207.709770598</v>
      </c>
      <c r="N656" s="2">
        <f t="shared" si="59"/>
        <v>0</v>
      </c>
      <c r="O656" s="15">
        <f t="shared" si="55"/>
        <v>0</v>
      </c>
      <c r="P656" s="212">
        <f t="shared" si="56"/>
        <v>28.748643751337482</v>
      </c>
      <c r="Q656" s="15">
        <f t="shared" si="56"/>
        <v>2592207.709770598</v>
      </c>
      <c r="R656" s="133"/>
      <c r="S656" s="133"/>
      <c r="T656" s="133"/>
      <c r="U656" s="133"/>
      <c r="V656" s="133"/>
      <c r="W656" s="133"/>
      <c r="X656" s="213">
        <f t="shared" si="53"/>
        <v>0</v>
      </c>
      <c r="Y656" s="213"/>
      <c r="Z656" s="214">
        <f t="shared" si="54"/>
        <v>0</v>
      </c>
      <c r="AA656" s="133"/>
    </row>
    <row r="657" spans="2:27" ht="38.25" hidden="1" x14ac:dyDescent="0.25">
      <c r="B657" s="208">
        <v>25</v>
      </c>
      <c r="C657" s="209" t="s">
        <v>74</v>
      </c>
      <c r="D657" s="14" t="s">
        <v>75</v>
      </c>
      <c r="E657" s="74" t="s">
        <v>105</v>
      </c>
      <c r="F657" s="14" t="s">
        <v>92</v>
      </c>
      <c r="G657" s="75" t="s">
        <v>78</v>
      </c>
      <c r="H657" s="210">
        <v>87348</v>
      </c>
      <c r="I657" s="210">
        <v>90168</v>
      </c>
      <c r="J657" s="183">
        <v>2025</v>
      </c>
      <c r="K657" s="15" t="s">
        <v>196</v>
      </c>
      <c r="L657" s="2">
        <f>Mensualización!BR37</f>
        <v>4.5392595396848661</v>
      </c>
      <c r="M657" s="211">
        <f t="shared" si="58"/>
        <v>409295.95417430502</v>
      </c>
      <c r="N657" s="2">
        <f t="shared" si="59"/>
        <v>0</v>
      </c>
      <c r="O657" s="15">
        <f t="shared" si="55"/>
        <v>0</v>
      </c>
      <c r="P657" s="212">
        <f t="shared" si="56"/>
        <v>4.5392595396848661</v>
      </c>
      <c r="Q657" s="15">
        <f t="shared" si="56"/>
        <v>409295.95417430502</v>
      </c>
      <c r="R657" s="133"/>
      <c r="S657" s="133"/>
      <c r="T657" s="133"/>
      <c r="U657" s="133"/>
      <c r="V657" s="133"/>
      <c r="W657" s="133"/>
      <c r="X657" s="213">
        <f t="shared" si="53"/>
        <v>0</v>
      </c>
      <c r="Y657" s="213"/>
      <c r="Z657" s="214">
        <f t="shared" si="54"/>
        <v>0</v>
      </c>
      <c r="AA657" s="133"/>
    </row>
    <row r="658" spans="2:27" ht="38.25" hidden="1" x14ac:dyDescent="0.25">
      <c r="B658" s="208">
        <v>26</v>
      </c>
      <c r="C658" s="209" t="s">
        <v>74</v>
      </c>
      <c r="D658" s="14" t="s">
        <v>75</v>
      </c>
      <c r="E658" s="74" t="s">
        <v>106</v>
      </c>
      <c r="F658" s="14" t="s">
        <v>92</v>
      </c>
      <c r="G658" s="75" t="s">
        <v>78</v>
      </c>
      <c r="H658" s="210">
        <v>87348</v>
      </c>
      <c r="I658" s="210">
        <v>90168</v>
      </c>
      <c r="J658" s="183">
        <v>2025</v>
      </c>
      <c r="K658" s="15" t="s">
        <v>196</v>
      </c>
      <c r="L658" s="2">
        <f>Mensualización!BR38</f>
        <v>7.5654325661414434</v>
      </c>
      <c r="M658" s="211">
        <f t="shared" si="58"/>
        <v>682159.92362384172</v>
      </c>
      <c r="N658" s="2">
        <f t="shared" si="59"/>
        <v>0</v>
      </c>
      <c r="O658" s="15">
        <f t="shared" si="55"/>
        <v>0</v>
      </c>
      <c r="P658" s="212">
        <f t="shared" si="56"/>
        <v>7.5654325661414434</v>
      </c>
      <c r="Q658" s="15">
        <f t="shared" si="56"/>
        <v>682159.92362384172</v>
      </c>
      <c r="R658" s="133"/>
      <c r="S658" s="133"/>
      <c r="T658" s="133"/>
      <c r="U658" s="133"/>
      <c r="V658" s="133"/>
      <c r="W658" s="133"/>
      <c r="X658" s="213">
        <f t="shared" si="53"/>
        <v>0</v>
      </c>
      <c r="Y658" s="213"/>
      <c r="Z658" s="214">
        <f t="shared" si="54"/>
        <v>0</v>
      </c>
      <c r="AA658" s="133"/>
    </row>
    <row r="659" spans="2:27" ht="38.25" hidden="1" x14ac:dyDescent="0.25">
      <c r="B659" s="208">
        <v>27</v>
      </c>
      <c r="C659" s="209" t="s">
        <v>74</v>
      </c>
      <c r="D659" s="14" t="s">
        <v>75</v>
      </c>
      <c r="E659" s="74" t="s">
        <v>107</v>
      </c>
      <c r="F659" s="14" t="s">
        <v>92</v>
      </c>
      <c r="G659" s="75" t="s">
        <v>78</v>
      </c>
      <c r="H659" s="210">
        <v>87348</v>
      </c>
      <c r="I659" s="210">
        <v>90168</v>
      </c>
      <c r="J659" s="183">
        <v>2025</v>
      </c>
      <c r="K659" s="15" t="s">
        <v>196</v>
      </c>
      <c r="L659" s="2">
        <f>Mensualización!BR39</f>
        <v>4.5392595396848661</v>
      </c>
      <c r="M659" s="211">
        <f t="shared" si="58"/>
        <v>409295.95417430502</v>
      </c>
      <c r="N659" s="2">
        <f t="shared" si="59"/>
        <v>0</v>
      </c>
      <c r="O659" s="15">
        <f t="shared" si="55"/>
        <v>0</v>
      </c>
      <c r="P659" s="212">
        <f t="shared" si="56"/>
        <v>4.5392595396848661</v>
      </c>
      <c r="Q659" s="15">
        <f t="shared" si="56"/>
        <v>409295.95417430502</v>
      </c>
      <c r="R659" s="133"/>
      <c r="S659" s="133"/>
      <c r="T659" s="133"/>
      <c r="U659" s="133"/>
      <c r="V659" s="133"/>
      <c r="W659" s="133"/>
      <c r="X659" s="213">
        <f t="shared" si="53"/>
        <v>0</v>
      </c>
      <c r="Y659" s="213"/>
      <c r="Z659" s="214">
        <f t="shared" si="54"/>
        <v>0</v>
      </c>
      <c r="AA659" s="133"/>
    </row>
    <row r="660" spans="2:27" ht="38.25" hidden="1" x14ac:dyDescent="0.25">
      <c r="B660" s="208">
        <v>28</v>
      </c>
      <c r="C660" s="209" t="s">
        <v>74</v>
      </c>
      <c r="D660" s="14" t="s">
        <v>75</v>
      </c>
      <c r="E660" s="74" t="s">
        <v>108</v>
      </c>
      <c r="F660" s="14" t="s">
        <v>92</v>
      </c>
      <c r="G660" s="75" t="s">
        <v>78</v>
      </c>
      <c r="H660" s="210">
        <v>53754</v>
      </c>
      <c r="I660" s="210">
        <v>55491</v>
      </c>
      <c r="J660" s="183">
        <v>2025</v>
      </c>
      <c r="K660" s="15" t="s">
        <v>196</v>
      </c>
      <c r="L660" s="2">
        <f>Mensualización!BR40</f>
        <v>6.0523460529131548</v>
      </c>
      <c r="M660" s="211">
        <f t="shared" si="58"/>
        <v>335850.73482220387</v>
      </c>
      <c r="N660" s="2">
        <f t="shared" si="59"/>
        <v>0</v>
      </c>
      <c r="O660" s="15">
        <f t="shared" si="55"/>
        <v>0</v>
      </c>
      <c r="P660" s="212">
        <f t="shared" si="56"/>
        <v>6.0523460529131548</v>
      </c>
      <c r="Q660" s="15">
        <f t="shared" si="56"/>
        <v>335850.73482220387</v>
      </c>
      <c r="R660" s="133"/>
      <c r="S660" s="133"/>
      <c r="T660" s="133"/>
      <c r="U660" s="133"/>
      <c r="V660" s="133"/>
      <c r="W660" s="133"/>
      <c r="X660" s="213">
        <f t="shared" si="53"/>
        <v>0</v>
      </c>
      <c r="Y660" s="213"/>
      <c r="Z660" s="214">
        <f t="shared" si="54"/>
        <v>0</v>
      </c>
      <c r="AA660" s="133"/>
    </row>
    <row r="661" spans="2:27" ht="38.25" hidden="1" x14ac:dyDescent="0.25">
      <c r="B661" s="208">
        <v>29</v>
      </c>
      <c r="C661" s="209" t="s">
        <v>74</v>
      </c>
      <c r="D661" s="14" t="s">
        <v>75</v>
      </c>
      <c r="E661" s="74" t="s">
        <v>109</v>
      </c>
      <c r="F661" s="14" t="s">
        <v>92</v>
      </c>
      <c r="G661" s="75" t="s">
        <v>78</v>
      </c>
      <c r="H661" s="210">
        <v>33594</v>
      </c>
      <c r="I661" s="210">
        <v>34680</v>
      </c>
      <c r="J661" s="183">
        <v>2025</v>
      </c>
      <c r="K661" s="15" t="s">
        <v>196</v>
      </c>
      <c r="L661" s="2">
        <f>Mensualización!BR41</f>
        <v>3.7827162830707217</v>
      </c>
      <c r="M661" s="211">
        <f t="shared" si="58"/>
        <v>131184.60069689262</v>
      </c>
      <c r="N661" s="2">
        <f t="shared" si="59"/>
        <v>0</v>
      </c>
      <c r="O661" s="15">
        <f t="shared" si="55"/>
        <v>0</v>
      </c>
      <c r="P661" s="212">
        <f t="shared" si="56"/>
        <v>3.7827162830707217</v>
      </c>
      <c r="Q661" s="15">
        <f t="shared" si="56"/>
        <v>131184.60069689262</v>
      </c>
      <c r="R661" s="133"/>
      <c r="S661" s="133"/>
      <c r="T661" s="133"/>
      <c r="U661" s="133"/>
      <c r="V661" s="133"/>
      <c r="W661" s="133"/>
      <c r="X661" s="213">
        <f t="shared" si="53"/>
        <v>0</v>
      </c>
      <c r="Y661" s="213"/>
      <c r="Z661" s="214">
        <f t="shared" si="54"/>
        <v>0</v>
      </c>
      <c r="AA661" s="133"/>
    </row>
    <row r="662" spans="2:27" ht="38.25" hidden="1" x14ac:dyDescent="0.25">
      <c r="B662" s="208">
        <v>30</v>
      </c>
      <c r="C662" s="209" t="s">
        <v>74</v>
      </c>
      <c r="D662" s="14" t="s">
        <v>75</v>
      </c>
      <c r="E662" s="74" t="s">
        <v>110</v>
      </c>
      <c r="F662" s="14" t="s">
        <v>92</v>
      </c>
      <c r="G662" s="75" t="s">
        <v>78</v>
      </c>
      <c r="H662" s="210">
        <v>153345</v>
      </c>
      <c r="I662" s="210">
        <v>158298</v>
      </c>
      <c r="J662" s="183">
        <v>2025</v>
      </c>
      <c r="K662" s="15" t="s">
        <v>196</v>
      </c>
      <c r="L662" s="2">
        <f>Mensualización!BR42</f>
        <v>0.75654325661414434</v>
      </c>
      <c r="M662" s="211">
        <f t="shared" si="58"/>
        <v>119759.28443550582</v>
      </c>
      <c r="N662" s="2">
        <f t="shared" si="59"/>
        <v>0</v>
      </c>
      <c r="O662" s="15">
        <f t="shared" si="55"/>
        <v>0</v>
      </c>
      <c r="P662" s="212">
        <f t="shared" si="56"/>
        <v>0.75654325661414434</v>
      </c>
      <c r="Q662" s="15">
        <f t="shared" si="56"/>
        <v>119759.28443550582</v>
      </c>
      <c r="R662" s="133"/>
      <c r="S662" s="133"/>
      <c r="T662" s="133"/>
      <c r="U662" s="133"/>
      <c r="V662" s="133"/>
      <c r="W662" s="133"/>
      <c r="X662" s="213">
        <f t="shared" si="53"/>
        <v>0</v>
      </c>
      <c r="Y662" s="213"/>
      <c r="Z662" s="214">
        <f t="shared" si="54"/>
        <v>0</v>
      </c>
      <c r="AA662" s="133"/>
    </row>
    <row r="663" spans="2:27" ht="38.25" hidden="1" x14ac:dyDescent="0.25">
      <c r="B663" s="208">
        <v>31</v>
      </c>
      <c r="C663" s="209" t="s">
        <v>74</v>
      </c>
      <c r="D663" s="14" t="s">
        <v>75</v>
      </c>
      <c r="E663" s="74" t="s">
        <v>111</v>
      </c>
      <c r="F663" s="14" t="s">
        <v>112</v>
      </c>
      <c r="G663" s="75" t="s">
        <v>78</v>
      </c>
      <c r="H663" s="210">
        <v>262044</v>
      </c>
      <c r="I663" s="210">
        <v>270507</v>
      </c>
      <c r="J663" s="183">
        <v>2025</v>
      </c>
      <c r="K663" s="15" t="s">
        <v>196</v>
      </c>
      <c r="L663" s="2">
        <f>Mensualización!BR43</f>
        <v>121.0469210582631</v>
      </c>
      <c r="M663" s="211">
        <f t="shared" si="58"/>
        <v>32744039.474707574</v>
      </c>
      <c r="N663" s="2">
        <f t="shared" si="59"/>
        <v>0</v>
      </c>
      <c r="O663" s="15">
        <f t="shared" si="55"/>
        <v>0</v>
      </c>
      <c r="P663" s="212">
        <f t="shared" si="56"/>
        <v>121.0469210582631</v>
      </c>
      <c r="Q663" s="15">
        <f t="shared" si="56"/>
        <v>32744039.474707574</v>
      </c>
      <c r="R663" s="133"/>
      <c r="S663" s="133"/>
      <c r="T663" s="133"/>
      <c r="U663" s="133"/>
      <c r="V663" s="133"/>
      <c r="W663" s="133"/>
      <c r="X663" s="213">
        <f t="shared" si="53"/>
        <v>0</v>
      </c>
      <c r="Y663" s="213"/>
      <c r="Z663" s="214">
        <f t="shared" si="54"/>
        <v>0</v>
      </c>
      <c r="AA663" s="133"/>
    </row>
    <row r="664" spans="2:27" ht="38.25" hidden="1" x14ac:dyDescent="0.25">
      <c r="B664" s="208">
        <v>32</v>
      </c>
      <c r="C664" s="209" t="s">
        <v>74</v>
      </c>
      <c r="D664" s="14" t="s">
        <v>75</v>
      </c>
      <c r="E664" s="74" t="s">
        <v>113</v>
      </c>
      <c r="F664" s="14" t="s">
        <v>114</v>
      </c>
      <c r="G664" s="75" t="s">
        <v>78</v>
      </c>
      <c r="H664" s="210">
        <v>349392</v>
      </c>
      <c r="I664" s="210">
        <v>360676</v>
      </c>
      <c r="J664" s="183">
        <v>2025</v>
      </c>
      <c r="K664" s="15" t="s">
        <v>196</v>
      </c>
      <c r="L664" s="2">
        <f>Mensualización!BR44</f>
        <v>6.0523460529131548</v>
      </c>
      <c r="M664" s="211">
        <f t="shared" si="58"/>
        <v>2182935.9649805049</v>
      </c>
      <c r="N664" s="2">
        <f t="shared" si="59"/>
        <v>0</v>
      </c>
      <c r="O664" s="15">
        <f t="shared" si="55"/>
        <v>0</v>
      </c>
      <c r="P664" s="212">
        <f t="shared" si="56"/>
        <v>6.0523460529131548</v>
      </c>
      <c r="Q664" s="15">
        <f t="shared" si="56"/>
        <v>2182935.9649805049</v>
      </c>
      <c r="R664" s="133"/>
      <c r="S664" s="133"/>
      <c r="T664" s="133"/>
      <c r="U664" s="133"/>
      <c r="V664" s="133"/>
      <c r="W664" s="133"/>
      <c r="X664" s="213">
        <f t="shared" si="53"/>
        <v>0</v>
      </c>
      <c r="Y664" s="213"/>
      <c r="Z664" s="214">
        <f t="shared" si="54"/>
        <v>0</v>
      </c>
      <c r="AA664" s="133"/>
    </row>
    <row r="665" spans="2:27" ht="38.25" hidden="1" x14ac:dyDescent="0.25">
      <c r="B665" s="208">
        <v>33</v>
      </c>
      <c r="C665" s="209" t="s">
        <v>74</v>
      </c>
      <c r="D665" s="14" t="s">
        <v>75</v>
      </c>
      <c r="E665" s="74" t="s">
        <v>115</v>
      </c>
      <c r="F665" s="14" t="s">
        <v>116</v>
      </c>
      <c r="G665" s="75" t="s">
        <v>78</v>
      </c>
      <c r="H665" s="210">
        <v>698784</v>
      </c>
      <c r="I665" s="210">
        <v>721352</v>
      </c>
      <c r="J665" s="183">
        <v>2025</v>
      </c>
      <c r="K665" s="15" t="s">
        <v>196</v>
      </c>
      <c r="L665" s="2">
        <f>Mensualización!BR45</f>
        <v>12.10469210582631</v>
      </c>
      <c r="M665" s="211">
        <f t="shared" si="58"/>
        <v>8731743.8599220198</v>
      </c>
      <c r="N665" s="2">
        <f t="shared" si="59"/>
        <v>0</v>
      </c>
      <c r="O665" s="15">
        <f t="shared" si="55"/>
        <v>0</v>
      </c>
      <c r="P665" s="212">
        <f t="shared" si="56"/>
        <v>12.10469210582631</v>
      </c>
      <c r="Q665" s="15">
        <f t="shared" si="56"/>
        <v>8731743.8599220198</v>
      </c>
      <c r="R665" s="133"/>
      <c r="S665" s="133"/>
      <c r="T665" s="133"/>
      <c r="U665" s="133"/>
      <c r="V665" s="133"/>
      <c r="W665" s="133"/>
      <c r="X665" s="213">
        <f t="shared" si="53"/>
        <v>0</v>
      </c>
      <c r="Y665" s="213"/>
      <c r="Z665" s="214">
        <f t="shared" si="54"/>
        <v>0</v>
      </c>
      <c r="AA665" s="133"/>
    </row>
    <row r="666" spans="2:27" ht="38.25" hidden="1" x14ac:dyDescent="0.25">
      <c r="B666" s="208">
        <v>34</v>
      </c>
      <c r="C666" s="209" t="s">
        <v>74</v>
      </c>
      <c r="D666" s="14" t="s">
        <v>75</v>
      </c>
      <c r="E666" s="74" t="s">
        <v>117</v>
      </c>
      <c r="F666" s="14" t="s">
        <v>118</v>
      </c>
      <c r="G666" s="75" t="s">
        <v>119</v>
      </c>
      <c r="H666" s="210">
        <v>309078</v>
      </c>
      <c r="I666" s="210">
        <v>319059</v>
      </c>
      <c r="J666" s="183">
        <v>2025</v>
      </c>
      <c r="K666" s="15" t="s">
        <v>196</v>
      </c>
      <c r="L666" s="2">
        <f>Mensualización!BR46</f>
        <v>0</v>
      </c>
      <c r="M666" s="211">
        <f t="shared" si="58"/>
        <v>0</v>
      </c>
      <c r="N666" s="2">
        <f t="shared" si="59"/>
        <v>0</v>
      </c>
      <c r="O666" s="15">
        <f t="shared" si="55"/>
        <v>0</v>
      </c>
      <c r="P666" s="212">
        <f t="shared" si="56"/>
        <v>0</v>
      </c>
      <c r="Q666" s="15">
        <f t="shared" si="56"/>
        <v>0</v>
      </c>
      <c r="R666" s="133"/>
      <c r="S666" s="133"/>
      <c r="T666" s="133"/>
      <c r="U666" s="133"/>
      <c r="V666" s="133"/>
      <c r="W666" s="133"/>
      <c r="X666" s="213">
        <f t="shared" si="53"/>
        <v>0</v>
      </c>
      <c r="Y666" s="213"/>
      <c r="Z666" s="214">
        <f t="shared" si="54"/>
        <v>0</v>
      </c>
      <c r="AA666" s="133"/>
    </row>
    <row r="667" spans="2:27" ht="38.25" hidden="1" x14ac:dyDescent="0.25">
      <c r="B667" s="208">
        <v>35</v>
      </c>
      <c r="C667" s="209" t="s">
        <v>74</v>
      </c>
      <c r="D667" s="14" t="s">
        <v>75</v>
      </c>
      <c r="E667" s="74" t="s">
        <v>120</v>
      </c>
      <c r="F667" s="14" t="s">
        <v>114</v>
      </c>
      <c r="G667" s="75" t="s">
        <v>119</v>
      </c>
      <c r="H667" s="210">
        <v>412104</v>
      </c>
      <c r="I667" s="210">
        <v>425412</v>
      </c>
      <c r="J667" s="183">
        <v>2025</v>
      </c>
      <c r="K667" s="15" t="s">
        <v>196</v>
      </c>
      <c r="L667" s="2">
        <f>Mensualización!BR47</f>
        <v>0</v>
      </c>
      <c r="M667" s="211">
        <f t="shared" si="58"/>
        <v>0</v>
      </c>
      <c r="N667" s="2">
        <f t="shared" si="59"/>
        <v>0</v>
      </c>
      <c r="O667" s="15">
        <f t="shared" si="55"/>
        <v>0</v>
      </c>
      <c r="P667" s="212">
        <f t="shared" si="56"/>
        <v>0</v>
      </c>
      <c r="Q667" s="15">
        <f t="shared" si="56"/>
        <v>0</v>
      </c>
      <c r="R667" s="133"/>
      <c r="S667" s="133"/>
      <c r="T667" s="133"/>
      <c r="U667" s="133"/>
      <c r="V667" s="133"/>
      <c r="W667" s="133"/>
      <c r="X667" s="213">
        <f t="shared" si="53"/>
        <v>0</v>
      </c>
      <c r="Y667" s="213"/>
      <c r="Z667" s="214">
        <f t="shared" si="54"/>
        <v>0</v>
      </c>
      <c r="AA667" s="133"/>
    </row>
    <row r="668" spans="2:27" ht="38.25" hidden="1" x14ac:dyDescent="0.25">
      <c r="B668" s="208">
        <v>36</v>
      </c>
      <c r="C668" s="209" t="s">
        <v>74</v>
      </c>
      <c r="D668" s="14" t="s">
        <v>75</v>
      </c>
      <c r="E668" s="74" t="s">
        <v>121</v>
      </c>
      <c r="F668" s="14" t="s">
        <v>116</v>
      </c>
      <c r="G668" s="75" t="s">
        <v>119</v>
      </c>
      <c r="H668" s="210">
        <v>824208</v>
      </c>
      <c r="I668" s="210">
        <v>850824</v>
      </c>
      <c r="J668" s="183">
        <v>2025</v>
      </c>
      <c r="K668" s="15" t="s">
        <v>196</v>
      </c>
      <c r="L668" s="2">
        <f>Mensualización!BR48</f>
        <v>0</v>
      </c>
      <c r="M668" s="211">
        <f t="shared" si="58"/>
        <v>0</v>
      </c>
      <c r="N668" s="2">
        <f t="shared" si="59"/>
        <v>0</v>
      </c>
      <c r="O668" s="15">
        <f t="shared" si="55"/>
        <v>0</v>
      </c>
      <c r="P668" s="212">
        <f t="shared" si="56"/>
        <v>0</v>
      </c>
      <c r="Q668" s="15">
        <f t="shared" si="56"/>
        <v>0</v>
      </c>
      <c r="R668" s="133"/>
      <c r="S668" s="133"/>
      <c r="T668" s="133"/>
      <c r="U668" s="133"/>
      <c r="V668" s="133"/>
      <c r="W668" s="133"/>
      <c r="X668" s="213">
        <f t="shared" si="53"/>
        <v>0</v>
      </c>
      <c r="Y668" s="213"/>
      <c r="Z668" s="214">
        <f t="shared" si="54"/>
        <v>0</v>
      </c>
      <c r="AA668" s="133"/>
    </row>
    <row r="669" spans="2:27" ht="38.25" hidden="1" x14ac:dyDescent="0.25">
      <c r="B669" s="208">
        <v>37</v>
      </c>
      <c r="C669" s="209" t="s">
        <v>74</v>
      </c>
      <c r="D669" s="14" t="s">
        <v>75</v>
      </c>
      <c r="E669" s="74" t="s">
        <v>122</v>
      </c>
      <c r="F669" s="14" t="s">
        <v>77</v>
      </c>
      <c r="G669" s="75" t="s">
        <v>119</v>
      </c>
      <c r="H669" s="210">
        <v>68086720</v>
      </c>
      <c r="I669" s="210">
        <v>70285760</v>
      </c>
      <c r="J669" s="183">
        <v>2025</v>
      </c>
      <c r="K669" s="15" t="s">
        <v>196</v>
      </c>
      <c r="L669" s="2">
        <f>Mensualización!BR49</f>
        <v>0.8521104767230836</v>
      </c>
      <c r="M669" s="211">
        <f t="shared" si="58"/>
        <v>59891232.460444242</v>
      </c>
      <c r="N669" s="2">
        <f t="shared" si="59"/>
        <v>0</v>
      </c>
      <c r="O669" s="15">
        <f t="shared" si="55"/>
        <v>0</v>
      </c>
      <c r="P669" s="212">
        <f t="shared" si="56"/>
        <v>0.8521104767230836</v>
      </c>
      <c r="Q669" s="15">
        <f t="shared" si="56"/>
        <v>59891232.460444242</v>
      </c>
      <c r="R669" s="133"/>
      <c r="S669" s="133"/>
      <c r="T669" s="133"/>
      <c r="U669" s="133"/>
      <c r="V669" s="133"/>
      <c r="W669" s="133"/>
      <c r="X669" s="213">
        <f t="shared" si="53"/>
        <v>0</v>
      </c>
      <c r="Y669" s="213"/>
      <c r="Z669" s="214">
        <f t="shared" si="54"/>
        <v>0</v>
      </c>
      <c r="AA669" s="133"/>
    </row>
    <row r="670" spans="2:27" ht="38.25" hidden="1" x14ac:dyDescent="0.25">
      <c r="B670" s="208">
        <v>38</v>
      </c>
      <c r="C670" s="209" t="s">
        <v>74</v>
      </c>
      <c r="D670" s="14" t="s">
        <v>75</v>
      </c>
      <c r="E670" s="74" t="s">
        <v>123</v>
      </c>
      <c r="F670" s="14" t="s">
        <v>77</v>
      </c>
      <c r="G670" s="75" t="s">
        <v>119</v>
      </c>
      <c r="H670" s="210">
        <v>30818240</v>
      </c>
      <c r="I670" s="210">
        <v>31813600</v>
      </c>
      <c r="J670" s="183">
        <v>2025</v>
      </c>
      <c r="K670" s="15" t="s">
        <v>196</v>
      </c>
      <c r="L670" s="2">
        <f>Mensualización!BR50</f>
        <v>0</v>
      </c>
      <c r="M670" s="211">
        <f t="shared" si="58"/>
        <v>0</v>
      </c>
      <c r="N670" s="2">
        <f t="shared" si="59"/>
        <v>0</v>
      </c>
      <c r="O670" s="15">
        <f t="shared" si="55"/>
        <v>0</v>
      </c>
      <c r="P670" s="212">
        <f t="shared" si="56"/>
        <v>0</v>
      </c>
      <c r="Q670" s="15">
        <f t="shared" si="56"/>
        <v>0</v>
      </c>
      <c r="R670" s="133"/>
      <c r="S670" s="133"/>
      <c r="T670" s="133"/>
      <c r="U670" s="133"/>
      <c r="V670" s="133"/>
      <c r="W670" s="133"/>
      <c r="X670" s="213">
        <f t="shared" si="53"/>
        <v>0</v>
      </c>
      <c r="Y670" s="213"/>
      <c r="Z670" s="214">
        <f t="shared" si="54"/>
        <v>0</v>
      </c>
      <c r="AA670" s="133"/>
    </row>
    <row r="671" spans="2:27" ht="38.25" hidden="1" x14ac:dyDescent="0.25">
      <c r="B671" s="208">
        <v>39</v>
      </c>
      <c r="C671" s="209" t="s">
        <v>74</v>
      </c>
      <c r="D671" s="14" t="s">
        <v>75</v>
      </c>
      <c r="E671" s="74" t="s">
        <v>124</v>
      </c>
      <c r="F671" s="14" t="s">
        <v>77</v>
      </c>
      <c r="G671" s="75" t="s">
        <v>119</v>
      </c>
      <c r="H671" s="210">
        <v>7167040</v>
      </c>
      <c r="I671" s="210">
        <v>7398560</v>
      </c>
      <c r="J671" s="183">
        <v>2025</v>
      </c>
      <c r="K671" s="15" t="s">
        <v>196</v>
      </c>
      <c r="L671" s="2">
        <f>Mensualización!BR51</f>
        <v>0</v>
      </c>
      <c r="M671" s="211">
        <f t="shared" si="58"/>
        <v>0</v>
      </c>
      <c r="N671" s="2">
        <f t="shared" si="59"/>
        <v>0</v>
      </c>
      <c r="O671" s="15">
        <f t="shared" si="55"/>
        <v>0</v>
      </c>
      <c r="P671" s="212">
        <f t="shared" si="56"/>
        <v>0</v>
      </c>
      <c r="Q671" s="15">
        <f t="shared" si="56"/>
        <v>0</v>
      </c>
      <c r="R671" s="133"/>
      <c r="S671" s="133"/>
      <c r="T671" s="133"/>
      <c r="U671" s="133"/>
      <c r="V671" s="133"/>
      <c r="W671" s="133"/>
      <c r="X671" s="213">
        <f t="shared" si="53"/>
        <v>0</v>
      </c>
      <c r="Y671" s="213"/>
      <c r="Z671" s="214">
        <f t="shared" si="54"/>
        <v>0</v>
      </c>
      <c r="AA671" s="133"/>
    </row>
    <row r="672" spans="2:27" ht="38.25" hidden="1" x14ac:dyDescent="0.25">
      <c r="B672" s="208">
        <v>40</v>
      </c>
      <c r="C672" s="209" t="s">
        <v>74</v>
      </c>
      <c r="D672" s="14" t="s">
        <v>75</v>
      </c>
      <c r="E672" s="74" t="s">
        <v>125</v>
      </c>
      <c r="F672" s="14" t="s">
        <v>77</v>
      </c>
      <c r="G672" s="75" t="s">
        <v>119</v>
      </c>
      <c r="H672" s="210">
        <v>13617280</v>
      </c>
      <c r="I672" s="210">
        <v>14056960</v>
      </c>
      <c r="J672" s="183">
        <v>2025</v>
      </c>
      <c r="K672" s="15" t="s">
        <v>196</v>
      </c>
      <c r="L672" s="2">
        <f>Mensualización!BR52</f>
        <v>0</v>
      </c>
      <c r="M672" s="211">
        <f t="shared" si="58"/>
        <v>0</v>
      </c>
      <c r="N672" s="2">
        <f t="shared" si="59"/>
        <v>0</v>
      </c>
      <c r="O672" s="15">
        <f t="shared" si="55"/>
        <v>0</v>
      </c>
      <c r="P672" s="212">
        <f t="shared" si="56"/>
        <v>0</v>
      </c>
      <c r="Q672" s="15">
        <f t="shared" si="56"/>
        <v>0</v>
      </c>
      <c r="R672" s="133"/>
      <c r="S672" s="133"/>
      <c r="T672" s="133"/>
      <c r="U672" s="133"/>
      <c r="V672" s="133"/>
      <c r="W672" s="133"/>
      <c r="X672" s="213">
        <f t="shared" si="53"/>
        <v>0</v>
      </c>
      <c r="Y672" s="213"/>
      <c r="Z672" s="214">
        <f t="shared" si="54"/>
        <v>0</v>
      </c>
      <c r="AA672" s="133"/>
    </row>
    <row r="673" spans="2:27" ht="38.25" hidden="1" x14ac:dyDescent="0.25">
      <c r="B673" s="208">
        <v>41</v>
      </c>
      <c r="C673" s="209" t="s">
        <v>74</v>
      </c>
      <c r="D673" s="14" t="s">
        <v>75</v>
      </c>
      <c r="E673" s="74" t="s">
        <v>126</v>
      </c>
      <c r="F673" s="14" t="s">
        <v>77</v>
      </c>
      <c r="G673" s="75" t="s">
        <v>78</v>
      </c>
      <c r="H673" s="210">
        <v>1000000</v>
      </c>
      <c r="I673" s="210">
        <v>1000000</v>
      </c>
      <c r="J673" s="183">
        <v>2025</v>
      </c>
      <c r="K673" s="15" t="s">
        <v>196</v>
      </c>
      <c r="L673" s="2">
        <f>Mensualización!BR53</f>
        <v>3.7827162830707217</v>
      </c>
      <c r="M673" s="211">
        <f t="shared" si="58"/>
        <v>3782716.2830707217</v>
      </c>
      <c r="N673" s="2">
        <f t="shared" si="59"/>
        <v>0</v>
      </c>
      <c r="O673" s="15">
        <f t="shared" si="55"/>
        <v>0</v>
      </c>
      <c r="P673" s="212">
        <f t="shared" si="56"/>
        <v>3.7827162830707217</v>
      </c>
      <c r="Q673" s="15">
        <f t="shared" si="56"/>
        <v>3782716.2830707217</v>
      </c>
      <c r="R673" s="133"/>
      <c r="S673" s="133"/>
      <c r="T673" s="133"/>
      <c r="U673" s="133"/>
      <c r="V673" s="133"/>
      <c r="W673" s="133"/>
      <c r="X673" s="213">
        <f t="shared" si="53"/>
        <v>0</v>
      </c>
      <c r="Y673" s="213"/>
      <c r="Z673" s="214">
        <f t="shared" si="54"/>
        <v>0</v>
      </c>
      <c r="AA673" s="133"/>
    </row>
    <row r="674" spans="2:27" ht="38.25" hidden="1" x14ac:dyDescent="0.25">
      <c r="B674" s="208">
        <v>42</v>
      </c>
      <c r="C674" s="209" t="s">
        <v>74</v>
      </c>
      <c r="D674" s="14" t="s">
        <v>75</v>
      </c>
      <c r="E674" s="74" t="s">
        <v>127</v>
      </c>
      <c r="F674" s="14" t="s">
        <v>77</v>
      </c>
      <c r="G674" s="75" t="s">
        <v>78</v>
      </c>
      <c r="H674" s="210">
        <v>430032</v>
      </c>
      <c r="I674" s="210">
        <v>443928</v>
      </c>
      <c r="J674" s="183">
        <v>2025</v>
      </c>
      <c r="K674" s="15" t="s">
        <v>196</v>
      </c>
      <c r="L674" s="2">
        <f>Mensualización!BR54</f>
        <v>111.56840197889338</v>
      </c>
      <c r="M674" s="211">
        <f t="shared" si="58"/>
        <v>49528337.553686179</v>
      </c>
      <c r="N674" s="2">
        <f t="shared" si="59"/>
        <v>0</v>
      </c>
      <c r="O674" s="15">
        <f t="shared" si="55"/>
        <v>0</v>
      </c>
      <c r="P674" s="212">
        <f t="shared" si="56"/>
        <v>111.56840197889338</v>
      </c>
      <c r="Q674" s="15">
        <f t="shared" si="56"/>
        <v>49528337.553686179</v>
      </c>
      <c r="R674" s="133"/>
      <c r="S674" s="133"/>
      <c r="T674" s="133"/>
      <c r="U674" s="133"/>
      <c r="V674" s="133"/>
      <c r="W674" s="133"/>
      <c r="X674" s="213">
        <f t="shared" si="53"/>
        <v>0</v>
      </c>
      <c r="Y674" s="213"/>
      <c r="Z674" s="214">
        <f t="shared" si="54"/>
        <v>0</v>
      </c>
      <c r="AA674" s="133"/>
    </row>
    <row r="675" spans="2:27" ht="38.25" hidden="1" x14ac:dyDescent="0.25">
      <c r="B675" s="208">
        <v>43</v>
      </c>
      <c r="C675" s="209" t="s">
        <v>74</v>
      </c>
      <c r="D675" s="14" t="s">
        <v>75</v>
      </c>
      <c r="E675" s="74" t="s">
        <v>128</v>
      </c>
      <c r="F675" s="14" t="s">
        <v>77</v>
      </c>
      <c r="G675" s="75" t="s">
        <v>78</v>
      </c>
      <c r="H675" s="210">
        <v>1226760</v>
      </c>
      <c r="I675" s="210">
        <v>1266384</v>
      </c>
      <c r="J675" s="183">
        <v>2025</v>
      </c>
      <c r="K675" s="15" t="s">
        <v>196</v>
      </c>
      <c r="L675" s="2">
        <f>Mensualización!BR55</f>
        <v>5.1523460529131544</v>
      </c>
      <c r="M675" s="211">
        <f t="shared" si="58"/>
        <v>6524848.6038723718</v>
      </c>
      <c r="N675" s="2">
        <f t="shared" si="59"/>
        <v>0</v>
      </c>
      <c r="O675" s="15">
        <f t="shared" si="55"/>
        <v>0</v>
      </c>
      <c r="P675" s="212">
        <f t="shared" si="56"/>
        <v>5.1523460529131544</v>
      </c>
      <c r="Q675" s="15">
        <f t="shared" si="56"/>
        <v>6524848.6038723718</v>
      </c>
      <c r="R675" s="133"/>
      <c r="S675" s="133"/>
      <c r="T675" s="133"/>
      <c r="U675" s="133"/>
      <c r="V675" s="133"/>
      <c r="W675" s="133"/>
      <c r="X675" s="213">
        <f t="shared" si="53"/>
        <v>0</v>
      </c>
      <c r="Y675" s="213"/>
      <c r="Z675" s="214">
        <f t="shared" si="54"/>
        <v>0</v>
      </c>
      <c r="AA675" s="133"/>
    </row>
    <row r="676" spans="2:27" ht="38.25" hidden="1" x14ac:dyDescent="0.25">
      <c r="B676" s="208">
        <v>44</v>
      </c>
      <c r="C676" s="209" t="s">
        <v>74</v>
      </c>
      <c r="D676" s="14" t="s">
        <v>75</v>
      </c>
      <c r="E676" s="74" t="s">
        <v>129</v>
      </c>
      <c r="F676" s="14" t="s">
        <v>77</v>
      </c>
      <c r="G676" s="75" t="s">
        <v>78</v>
      </c>
      <c r="H676" s="210">
        <v>698784</v>
      </c>
      <c r="I676" s="210">
        <v>721344</v>
      </c>
      <c r="J676" s="183">
        <v>2025</v>
      </c>
      <c r="K676" s="15" t="s">
        <v>196</v>
      </c>
      <c r="L676" s="2">
        <f>Mensualización!BR56</f>
        <v>44.636052140234519</v>
      </c>
      <c r="M676" s="211">
        <f t="shared" si="58"/>
        <v>32197948.395045329</v>
      </c>
      <c r="N676" s="2">
        <f t="shared" si="59"/>
        <v>0</v>
      </c>
      <c r="O676" s="15">
        <f t="shared" si="55"/>
        <v>0</v>
      </c>
      <c r="P676" s="212">
        <f t="shared" si="56"/>
        <v>44.636052140234519</v>
      </c>
      <c r="Q676" s="15">
        <f t="shared" si="56"/>
        <v>32197948.395045329</v>
      </c>
      <c r="R676" s="133"/>
      <c r="S676" s="133"/>
      <c r="T676" s="133"/>
      <c r="U676" s="133"/>
      <c r="V676" s="133"/>
      <c r="W676" s="133"/>
      <c r="X676" s="213">
        <f t="shared" si="53"/>
        <v>0</v>
      </c>
      <c r="Y676" s="213"/>
      <c r="Z676" s="214">
        <f t="shared" si="54"/>
        <v>0</v>
      </c>
      <c r="AA676" s="133"/>
    </row>
    <row r="677" spans="2:27" ht="38.25" hidden="1" x14ac:dyDescent="0.25">
      <c r="B677" s="208">
        <v>45</v>
      </c>
      <c r="C677" s="209" t="s">
        <v>74</v>
      </c>
      <c r="D677" s="14" t="s">
        <v>75</v>
      </c>
      <c r="E677" s="74" t="s">
        <v>130</v>
      </c>
      <c r="F677" s="14" t="s">
        <v>77</v>
      </c>
      <c r="G677" s="75" t="s">
        <v>78</v>
      </c>
      <c r="H677" s="210">
        <v>913776</v>
      </c>
      <c r="I677" s="210">
        <v>943296</v>
      </c>
      <c r="J677" s="183">
        <v>2025</v>
      </c>
      <c r="K677" s="15" t="s">
        <v>196</v>
      </c>
      <c r="L677" s="2">
        <f>Mensualización!BR57</f>
        <v>2.269629769842433</v>
      </c>
      <c r="M677" s="211">
        <f t="shared" si="58"/>
        <v>2140932.6833732878</v>
      </c>
      <c r="N677" s="2">
        <f t="shared" si="59"/>
        <v>0</v>
      </c>
      <c r="O677" s="15">
        <f t="shared" si="55"/>
        <v>0</v>
      </c>
      <c r="P677" s="212">
        <f t="shared" si="56"/>
        <v>2.269629769842433</v>
      </c>
      <c r="Q677" s="15">
        <f t="shared" si="56"/>
        <v>2140932.6833732878</v>
      </c>
      <c r="R677" s="133"/>
      <c r="S677" s="133"/>
      <c r="T677" s="133"/>
      <c r="U677" s="133"/>
      <c r="V677" s="133"/>
      <c r="W677" s="133"/>
      <c r="X677" s="213">
        <f t="shared" si="53"/>
        <v>0</v>
      </c>
      <c r="Y677" s="213"/>
      <c r="Z677" s="214">
        <f t="shared" si="54"/>
        <v>0</v>
      </c>
      <c r="AA677" s="133"/>
    </row>
    <row r="678" spans="2:27" ht="38.25" hidden="1" x14ac:dyDescent="0.25">
      <c r="B678" s="208">
        <v>46</v>
      </c>
      <c r="C678" s="209" t="s">
        <v>74</v>
      </c>
      <c r="D678" s="14" t="s">
        <v>75</v>
      </c>
      <c r="E678" s="74" t="s">
        <v>131</v>
      </c>
      <c r="F678" s="14" t="s">
        <v>77</v>
      </c>
      <c r="G678" s="75" t="s">
        <v>78</v>
      </c>
      <c r="H678" s="210">
        <v>322512</v>
      </c>
      <c r="I678" s="210">
        <v>332928</v>
      </c>
      <c r="J678" s="183">
        <v>2025</v>
      </c>
      <c r="K678" s="15" t="s">
        <v>196</v>
      </c>
      <c r="L678" s="2">
        <f>Mensualización!BR58</f>
        <v>20.426667928581896</v>
      </c>
      <c r="M678" s="211">
        <f t="shared" si="58"/>
        <v>6800609.7001269134</v>
      </c>
      <c r="N678" s="2">
        <f t="shared" si="59"/>
        <v>0</v>
      </c>
      <c r="O678" s="15">
        <f t="shared" si="55"/>
        <v>0</v>
      </c>
      <c r="P678" s="212">
        <f t="shared" si="56"/>
        <v>20.426667928581896</v>
      </c>
      <c r="Q678" s="15">
        <f t="shared" si="56"/>
        <v>6800609.7001269134</v>
      </c>
      <c r="R678" s="133"/>
      <c r="S678" s="133"/>
      <c r="T678" s="133"/>
      <c r="U678" s="133"/>
      <c r="V678" s="133"/>
      <c r="W678" s="133"/>
      <c r="X678" s="213">
        <f t="shared" ref="X678:X741" si="60">SUM(R678:W678)</f>
        <v>0</v>
      </c>
      <c r="Y678" s="213"/>
      <c r="Z678" s="214">
        <f t="shared" ref="Z678:Z741" si="61">SUM(X678:Y678)</f>
        <v>0</v>
      </c>
      <c r="AA678" s="133"/>
    </row>
    <row r="679" spans="2:27" ht="38.25" hidden="1" x14ac:dyDescent="0.25">
      <c r="B679" s="208">
        <v>47</v>
      </c>
      <c r="C679" s="209" t="s">
        <v>74</v>
      </c>
      <c r="D679" s="14" t="s">
        <v>75</v>
      </c>
      <c r="E679" s="74" t="s">
        <v>132</v>
      </c>
      <c r="F679" s="14" t="s">
        <v>77</v>
      </c>
      <c r="G679" s="75" t="s">
        <v>78</v>
      </c>
      <c r="H679" s="210">
        <v>268752</v>
      </c>
      <c r="I679" s="210">
        <v>277440</v>
      </c>
      <c r="J679" s="183">
        <v>2025</v>
      </c>
      <c r="K679" s="15" t="s">
        <v>196</v>
      </c>
      <c r="L679" s="2">
        <f>Mensualización!BR59</f>
        <v>5.2958027962990109</v>
      </c>
      <c r="M679" s="211">
        <f t="shared" si="58"/>
        <v>1469267.5278051975</v>
      </c>
      <c r="N679" s="2">
        <f t="shared" si="59"/>
        <v>0</v>
      </c>
      <c r="O679" s="15">
        <f t="shared" si="55"/>
        <v>0</v>
      </c>
      <c r="P679" s="212">
        <f t="shared" si="56"/>
        <v>5.2958027962990109</v>
      </c>
      <c r="Q679" s="15">
        <f t="shared" si="56"/>
        <v>1469267.5278051975</v>
      </c>
      <c r="R679" s="133"/>
      <c r="S679" s="133"/>
      <c r="T679" s="133"/>
      <c r="U679" s="133"/>
      <c r="V679" s="133"/>
      <c r="W679" s="133"/>
      <c r="X679" s="213">
        <f t="shared" si="60"/>
        <v>0</v>
      </c>
      <c r="Y679" s="213"/>
      <c r="Z679" s="214">
        <f t="shared" si="61"/>
        <v>0</v>
      </c>
      <c r="AA679" s="133"/>
    </row>
    <row r="680" spans="2:27" ht="38.25" hidden="1" x14ac:dyDescent="0.25">
      <c r="B680" s="208">
        <v>48</v>
      </c>
      <c r="C680" s="209" t="s">
        <v>74</v>
      </c>
      <c r="D680" s="14" t="s">
        <v>75</v>
      </c>
      <c r="E680" s="74" t="s">
        <v>133</v>
      </c>
      <c r="F680" s="14" t="s">
        <v>77</v>
      </c>
      <c r="G680" s="75" t="s">
        <v>78</v>
      </c>
      <c r="H680" s="210">
        <v>14423576</v>
      </c>
      <c r="I680" s="210">
        <v>14889464</v>
      </c>
      <c r="J680" s="183">
        <v>2025</v>
      </c>
      <c r="K680" s="15" t="s">
        <v>196</v>
      </c>
      <c r="L680" s="2">
        <f>Mensualización!BR60</f>
        <v>0.75654325661414434</v>
      </c>
      <c r="M680" s="211">
        <f t="shared" si="58"/>
        <v>11264523.583799064</v>
      </c>
      <c r="N680" s="2">
        <f t="shared" si="59"/>
        <v>0</v>
      </c>
      <c r="O680" s="15">
        <f t="shared" si="55"/>
        <v>0</v>
      </c>
      <c r="P680" s="212">
        <f t="shared" si="56"/>
        <v>0.75654325661414434</v>
      </c>
      <c r="Q680" s="15">
        <f t="shared" si="56"/>
        <v>11264523.583799064</v>
      </c>
      <c r="R680" s="133"/>
      <c r="S680" s="133"/>
      <c r="T680" s="133"/>
      <c r="U680" s="133"/>
      <c r="V680" s="133"/>
      <c r="W680" s="133"/>
      <c r="X680" s="213">
        <f t="shared" si="60"/>
        <v>0</v>
      </c>
      <c r="Y680" s="213"/>
      <c r="Z680" s="214">
        <f t="shared" si="61"/>
        <v>0</v>
      </c>
      <c r="AA680" s="133"/>
    </row>
    <row r="681" spans="2:27" ht="38.25" hidden="1" x14ac:dyDescent="0.25">
      <c r="B681" s="208">
        <v>49</v>
      </c>
      <c r="C681" s="209" t="s">
        <v>74</v>
      </c>
      <c r="D681" s="14" t="s">
        <v>75</v>
      </c>
      <c r="E681" s="74" t="s">
        <v>134</v>
      </c>
      <c r="F681" s="14" t="s">
        <v>77</v>
      </c>
      <c r="G681" s="75" t="s">
        <v>78</v>
      </c>
      <c r="H681" s="210">
        <v>48215912</v>
      </c>
      <c r="I681" s="210">
        <v>49772920</v>
      </c>
      <c r="J681" s="183">
        <v>2025</v>
      </c>
      <c r="K681" s="15" t="s">
        <v>196</v>
      </c>
      <c r="L681" s="2">
        <f>Mensualización!BR61</f>
        <v>1.0633437403440218</v>
      </c>
      <c r="M681" s="211">
        <f t="shared" si="58"/>
        <v>52925722.920643769</v>
      </c>
      <c r="N681" s="2">
        <f t="shared" si="59"/>
        <v>0</v>
      </c>
      <c r="O681" s="15">
        <f t="shared" si="55"/>
        <v>0</v>
      </c>
      <c r="P681" s="212">
        <f t="shared" si="56"/>
        <v>1.0633437403440218</v>
      </c>
      <c r="Q681" s="15">
        <f t="shared" si="56"/>
        <v>52925722.920643769</v>
      </c>
      <c r="R681" s="133"/>
      <c r="S681" s="133"/>
      <c r="T681" s="133"/>
      <c r="U681" s="133"/>
      <c r="V681" s="133"/>
      <c r="W681" s="133"/>
      <c r="X681" s="213">
        <f t="shared" si="60"/>
        <v>0</v>
      </c>
      <c r="Y681" s="213"/>
      <c r="Z681" s="214">
        <f t="shared" si="61"/>
        <v>0</v>
      </c>
      <c r="AA681" s="133"/>
    </row>
    <row r="682" spans="2:27" ht="38.25" hidden="1" x14ac:dyDescent="0.25">
      <c r="B682" s="208">
        <v>50</v>
      </c>
      <c r="C682" s="209" t="s">
        <v>74</v>
      </c>
      <c r="D682" s="14" t="s">
        <v>75</v>
      </c>
      <c r="E682" s="74" t="s">
        <v>135</v>
      </c>
      <c r="F682" s="14" t="s">
        <v>77</v>
      </c>
      <c r="G682" s="75" t="s">
        <v>78</v>
      </c>
      <c r="H682" s="210">
        <v>7005616</v>
      </c>
      <c r="I682" s="210">
        <v>7231936</v>
      </c>
      <c r="J682" s="183">
        <v>2025</v>
      </c>
      <c r="K682" s="15" t="s">
        <v>196</v>
      </c>
      <c r="L682" s="2">
        <f>Mensualización!BR62</f>
        <v>4.5392595396848661</v>
      </c>
      <c r="M682" s="211">
        <f t="shared" si="58"/>
        <v>32827634.478390411</v>
      </c>
      <c r="N682" s="2">
        <f t="shared" si="59"/>
        <v>0</v>
      </c>
      <c r="O682" s="15">
        <f t="shared" ref="O682:O745" si="62">IFERROR(+N682*H682,"")</f>
        <v>0</v>
      </c>
      <c r="P682" s="212">
        <f t="shared" ref="P682:Q745" si="63">+IFERROR(L682-N682,"")</f>
        <v>4.5392595396848661</v>
      </c>
      <c r="Q682" s="15">
        <f t="shared" si="63"/>
        <v>32827634.478390411</v>
      </c>
      <c r="R682" s="133"/>
      <c r="S682" s="133"/>
      <c r="T682" s="133"/>
      <c r="U682" s="133"/>
      <c r="V682" s="133"/>
      <c r="W682" s="133"/>
      <c r="X682" s="213">
        <f t="shared" si="60"/>
        <v>0</v>
      </c>
      <c r="Y682" s="213"/>
      <c r="Z682" s="214">
        <f t="shared" si="61"/>
        <v>0</v>
      </c>
      <c r="AA682" s="133"/>
    </row>
    <row r="683" spans="2:27" ht="38.25" hidden="1" x14ac:dyDescent="0.25">
      <c r="B683" s="208">
        <v>51</v>
      </c>
      <c r="C683" s="209" t="s">
        <v>74</v>
      </c>
      <c r="D683" s="14" t="s">
        <v>75</v>
      </c>
      <c r="E683" s="74" t="s">
        <v>136</v>
      </c>
      <c r="F683" s="14" t="s">
        <v>77</v>
      </c>
      <c r="G683" s="75" t="s">
        <v>78</v>
      </c>
      <c r="H683" s="210">
        <v>3296912</v>
      </c>
      <c r="I683" s="210">
        <v>3403448</v>
      </c>
      <c r="J683" s="183">
        <v>2025</v>
      </c>
      <c r="K683" s="15" t="s">
        <v>196</v>
      </c>
      <c r="L683" s="2">
        <f>Mensualización!BR63</f>
        <v>3.0261730264565774</v>
      </c>
      <c r="M683" s="211">
        <f t="shared" si="58"/>
        <v>10299422.534547586</v>
      </c>
      <c r="N683" s="2">
        <f t="shared" si="59"/>
        <v>0</v>
      </c>
      <c r="O683" s="15">
        <f t="shared" si="62"/>
        <v>0</v>
      </c>
      <c r="P683" s="212">
        <f t="shared" si="63"/>
        <v>3.0261730264565774</v>
      </c>
      <c r="Q683" s="15">
        <f t="shared" si="63"/>
        <v>10299422.534547586</v>
      </c>
      <c r="R683" s="133"/>
      <c r="S683" s="133"/>
      <c r="T683" s="133"/>
      <c r="U683" s="133"/>
      <c r="V683" s="133"/>
      <c r="W683" s="133"/>
      <c r="X683" s="213">
        <f t="shared" si="60"/>
        <v>0</v>
      </c>
      <c r="Y683" s="213"/>
      <c r="Z683" s="214">
        <f t="shared" si="61"/>
        <v>0</v>
      </c>
      <c r="AA683" s="133"/>
    </row>
    <row r="684" spans="2:27" ht="38.25" hidden="1" x14ac:dyDescent="0.25">
      <c r="B684" s="208">
        <v>52</v>
      </c>
      <c r="C684" s="209" t="s">
        <v>74</v>
      </c>
      <c r="D684" s="14" t="s">
        <v>75</v>
      </c>
      <c r="E684" s="74" t="s">
        <v>137</v>
      </c>
      <c r="F684" s="14" t="s">
        <v>77</v>
      </c>
      <c r="G684" s="75" t="s">
        <v>78</v>
      </c>
      <c r="H684" s="210">
        <v>2472592</v>
      </c>
      <c r="I684" s="210">
        <v>2552448</v>
      </c>
      <c r="J684" s="183">
        <v>2025</v>
      </c>
      <c r="K684" s="15" t="s">
        <v>196</v>
      </c>
      <c r="L684" s="2">
        <f>Mensualización!BR64</f>
        <v>4.5392595396848661</v>
      </c>
      <c r="M684" s="211">
        <f t="shared" si="58"/>
        <v>11586223.933549557</v>
      </c>
      <c r="N684" s="2">
        <f t="shared" si="59"/>
        <v>0</v>
      </c>
      <c r="O684" s="15">
        <f t="shared" si="62"/>
        <v>0</v>
      </c>
      <c r="P684" s="212">
        <f t="shared" si="63"/>
        <v>4.5392595396848661</v>
      </c>
      <c r="Q684" s="15">
        <f t="shared" si="63"/>
        <v>11586223.933549557</v>
      </c>
      <c r="R684" s="133"/>
      <c r="S684" s="133"/>
      <c r="T684" s="133"/>
      <c r="U684" s="133"/>
      <c r="V684" s="133"/>
      <c r="W684" s="133"/>
      <c r="X684" s="213">
        <f t="shared" si="60"/>
        <v>0</v>
      </c>
      <c r="Y684" s="213"/>
      <c r="Z684" s="214">
        <f t="shared" si="61"/>
        <v>0</v>
      </c>
      <c r="AA684" s="133"/>
    </row>
    <row r="685" spans="2:27" ht="38.25" hidden="1" x14ac:dyDescent="0.25">
      <c r="B685" s="208">
        <v>53</v>
      </c>
      <c r="C685" s="209" t="s">
        <v>74</v>
      </c>
      <c r="D685" s="14" t="s">
        <v>75</v>
      </c>
      <c r="E685" s="74" t="s">
        <v>138</v>
      </c>
      <c r="F685" s="14" t="s">
        <v>77</v>
      </c>
      <c r="G685" s="75" t="s">
        <v>119</v>
      </c>
      <c r="H685" s="210">
        <v>5357344</v>
      </c>
      <c r="I685" s="210">
        <v>5530304</v>
      </c>
      <c r="J685" s="183">
        <v>2025</v>
      </c>
      <c r="K685" s="15" t="s">
        <v>196</v>
      </c>
      <c r="L685" s="2">
        <f>Mensualización!BR65</f>
        <v>0</v>
      </c>
      <c r="M685" s="211">
        <f t="shared" si="58"/>
        <v>0</v>
      </c>
      <c r="N685" s="2">
        <f t="shared" si="59"/>
        <v>0</v>
      </c>
      <c r="O685" s="15">
        <f t="shared" si="62"/>
        <v>0</v>
      </c>
      <c r="P685" s="212">
        <f t="shared" si="63"/>
        <v>0</v>
      </c>
      <c r="Q685" s="15">
        <f t="shared" si="63"/>
        <v>0</v>
      </c>
      <c r="R685" s="133"/>
      <c r="S685" s="133"/>
      <c r="T685" s="133"/>
      <c r="U685" s="133"/>
      <c r="V685" s="133"/>
      <c r="W685" s="133"/>
      <c r="X685" s="213">
        <f t="shared" si="60"/>
        <v>0</v>
      </c>
      <c r="Y685" s="213"/>
      <c r="Z685" s="214">
        <f t="shared" si="61"/>
        <v>0</v>
      </c>
      <c r="AA685" s="133"/>
    </row>
    <row r="686" spans="2:27" ht="38.25" hidden="1" x14ac:dyDescent="0.25">
      <c r="B686" s="208">
        <v>54</v>
      </c>
      <c r="C686" s="209" t="s">
        <v>74</v>
      </c>
      <c r="D686" s="14" t="s">
        <v>75</v>
      </c>
      <c r="E686" s="74" t="s">
        <v>139</v>
      </c>
      <c r="F686" s="14" t="s">
        <v>80</v>
      </c>
      <c r="G686" s="75" t="s">
        <v>78</v>
      </c>
      <c r="H686" s="210">
        <v>67192</v>
      </c>
      <c r="I686" s="210">
        <v>69364</v>
      </c>
      <c r="J686" s="183">
        <v>2025</v>
      </c>
      <c r="K686" s="15" t="s">
        <v>196</v>
      </c>
      <c r="L686" s="2">
        <f>Mensualización!BR66</f>
        <v>0</v>
      </c>
      <c r="M686" s="211">
        <f t="shared" si="58"/>
        <v>0</v>
      </c>
      <c r="N686" s="2">
        <f t="shared" si="59"/>
        <v>0</v>
      </c>
      <c r="O686" s="15">
        <f t="shared" si="62"/>
        <v>0</v>
      </c>
      <c r="P686" s="212">
        <f t="shared" si="63"/>
        <v>0</v>
      </c>
      <c r="Q686" s="15">
        <f t="shared" si="63"/>
        <v>0</v>
      </c>
      <c r="R686" s="133"/>
      <c r="S686" s="133"/>
      <c r="T686" s="133"/>
      <c r="U686" s="133"/>
      <c r="V686" s="133"/>
      <c r="W686" s="133"/>
      <c r="X686" s="213">
        <f t="shared" si="60"/>
        <v>0</v>
      </c>
      <c r="Y686" s="213"/>
      <c r="Z686" s="214">
        <f t="shared" si="61"/>
        <v>0</v>
      </c>
      <c r="AA686" s="133"/>
    </row>
    <row r="687" spans="2:27" ht="38.25" hidden="1" x14ac:dyDescent="0.25">
      <c r="B687" s="208">
        <v>55</v>
      </c>
      <c r="C687" s="209" t="s">
        <v>74</v>
      </c>
      <c r="D687" s="14" t="s">
        <v>75</v>
      </c>
      <c r="E687" s="74" t="s">
        <v>140</v>
      </c>
      <c r="F687" s="14" t="s">
        <v>83</v>
      </c>
      <c r="G687" s="75" t="s">
        <v>78</v>
      </c>
      <c r="H687" s="210">
        <v>109185</v>
      </c>
      <c r="I687" s="210">
        <v>112710</v>
      </c>
      <c r="J687" s="183">
        <v>2025</v>
      </c>
      <c r="K687" s="15" t="s">
        <v>196</v>
      </c>
      <c r="L687" s="2">
        <f>Mensualización!BR67</f>
        <v>0</v>
      </c>
      <c r="M687" s="211">
        <f t="shared" si="58"/>
        <v>0</v>
      </c>
      <c r="N687" s="2">
        <f t="shared" si="59"/>
        <v>0</v>
      </c>
      <c r="O687" s="15">
        <f t="shared" si="62"/>
        <v>0</v>
      </c>
      <c r="P687" s="212">
        <f t="shared" si="63"/>
        <v>0</v>
      </c>
      <c r="Q687" s="15">
        <f t="shared" si="63"/>
        <v>0</v>
      </c>
      <c r="R687" s="133"/>
      <c r="S687" s="133"/>
      <c r="T687" s="133"/>
      <c r="U687" s="133"/>
      <c r="V687" s="133"/>
      <c r="W687" s="133"/>
      <c r="X687" s="213">
        <f t="shared" si="60"/>
        <v>0</v>
      </c>
      <c r="Y687" s="213"/>
      <c r="Z687" s="214">
        <f t="shared" si="61"/>
        <v>0</v>
      </c>
      <c r="AA687" s="133"/>
    </row>
    <row r="688" spans="2:27" ht="38.25" hidden="1" x14ac:dyDescent="0.25">
      <c r="B688" s="208">
        <v>56</v>
      </c>
      <c r="C688" s="209" t="s">
        <v>74</v>
      </c>
      <c r="D688" s="14" t="s">
        <v>75</v>
      </c>
      <c r="E688" s="74" t="s">
        <v>141</v>
      </c>
      <c r="F688" s="14" t="s">
        <v>83</v>
      </c>
      <c r="G688" s="75" t="s">
        <v>142</v>
      </c>
      <c r="H688" s="210">
        <v>109185</v>
      </c>
      <c r="I688" s="210">
        <v>112710</v>
      </c>
      <c r="J688" s="183">
        <v>2025</v>
      </c>
      <c r="K688" s="15" t="s">
        <v>196</v>
      </c>
      <c r="L688" s="2">
        <f>Mensualización!BR68</f>
        <v>0</v>
      </c>
      <c r="M688" s="211">
        <f t="shared" si="58"/>
        <v>0</v>
      </c>
      <c r="N688" s="2">
        <f t="shared" si="59"/>
        <v>0</v>
      </c>
      <c r="O688" s="15">
        <f t="shared" si="62"/>
        <v>0</v>
      </c>
      <c r="P688" s="212">
        <f t="shared" si="63"/>
        <v>0</v>
      </c>
      <c r="Q688" s="15">
        <f t="shared" si="63"/>
        <v>0</v>
      </c>
      <c r="R688" s="133"/>
      <c r="S688" s="133"/>
      <c r="T688" s="133"/>
      <c r="U688" s="133"/>
      <c r="V688" s="133"/>
      <c r="W688" s="133"/>
      <c r="X688" s="213">
        <f t="shared" si="60"/>
        <v>0</v>
      </c>
      <c r="Y688" s="213"/>
      <c r="Z688" s="214">
        <f t="shared" si="61"/>
        <v>0</v>
      </c>
      <c r="AA688" s="133"/>
    </row>
    <row r="689" spans="2:27" ht="38.25" hidden="1" x14ac:dyDescent="0.25">
      <c r="B689" s="208">
        <v>57</v>
      </c>
      <c r="C689" s="209" t="s">
        <v>74</v>
      </c>
      <c r="D689" s="14" t="s">
        <v>75</v>
      </c>
      <c r="E689" s="74" t="s">
        <v>143</v>
      </c>
      <c r="F689" s="14" t="s">
        <v>83</v>
      </c>
      <c r="G689" s="75" t="s">
        <v>142</v>
      </c>
      <c r="H689" s="210">
        <v>109185</v>
      </c>
      <c r="I689" s="210">
        <v>112710</v>
      </c>
      <c r="J689" s="183">
        <v>2025</v>
      </c>
      <c r="K689" s="15" t="s">
        <v>196</v>
      </c>
      <c r="L689" s="2">
        <f>Mensualización!BR69</f>
        <v>0</v>
      </c>
      <c r="M689" s="211">
        <f t="shared" si="58"/>
        <v>0</v>
      </c>
      <c r="N689" s="2">
        <f t="shared" si="59"/>
        <v>0</v>
      </c>
      <c r="O689" s="15">
        <f t="shared" si="62"/>
        <v>0</v>
      </c>
      <c r="P689" s="212">
        <f t="shared" si="63"/>
        <v>0</v>
      </c>
      <c r="Q689" s="15">
        <f t="shared" si="63"/>
        <v>0</v>
      </c>
      <c r="R689" s="133"/>
      <c r="S689" s="133"/>
      <c r="T689" s="133"/>
      <c r="U689" s="133"/>
      <c r="V689" s="133"/>
      <c r="W689" s="133"/>
      <c r="X689" s="213">
        <f t="shared" si="60"/>
        <v>0</v>
      </c>
      <c r="Y689" s="213"/>
      <c r="Z689" s="214">
        <f t="shared" si="61"/>
        <v>0</v>
      </c>
      <c r="AA689" s="133"/>
    </row>
    <row r="690" spans="2:27" ht="38.25" hidden="1" x14ac:dyDescent="0.25">
      <c r="B690" s="208">
        <v>58</v>
      </c>
      <c r="C690" s="209" t="s">
        <v>74</v>
      </c>
      <c r="D690" s="14" t="s">
        <v>75</v>
      </c>
      <c r="E690" s="74" t="s">
        <v>144</v>
      </c>
      <c r="F690" s="14" t="s">
        <v>83</v>
      </c>
      <c r="G690" s="75" t="s">
        <v>142</v>
      </c>
      <c r="H690" s="210">
        <v>109185</v>
      </c>
      <c r="I690" s="210">
        <v>112710</v>
      </c>
      <c r="J690" s="183">
        <v>2025</v>
      </c>
      <c r="K690" s="15" t="s">
        <v>196</v>
      </c>
      <c r="L690" s="2">
        <f>Mensualización!BR70</f>
        <v>0</v>
      </c>
      <c r="M690" s="211">
        <f t="shared" si="58"/>
        <v>0</v>
      </c>
      <c r="N690" s="2">
        <f t="shared" si="59"/>
        <v>0</v>
      </c>
      <c r="O690" s="15">
        <f t="shared" si="62"/>
        <v>0</v>
      </c>
      <c r="P690" s="212">
        <f t="shared" si="63"/>
        <v>0</v>
      </c>
      <c r="Q690" s="15">
        <f t="shared" si="63"/>
        <v>0</v>
      </c>
      <c r="R690" s="133"/>
      <c r="S690" s="133"/>
      <c r="T690" s="133"/>
      <c r="U690" s="133"/>
      <c r="V690" s="133"/>
      <c r="W690" s="133"/>
      <c r="X690" s="213">
        <f t="shared" si="60"/>
        <v>0</v>
      </c>
      <c r="Y690" s="213"/>
      <c r="Z690" s="214">
        <f t="shared" si="61"/>
        <v>0</v>
      </c>
      <c r="AA690" s="133"/>
    </row>
    <row r="691" spans="2:27" ht="38.25" hidden="1" x14ac:dyDescent="0.25">
      <c r="B691" s="208">
        <v>59</v>
      </c>
      <c r="C691" s="209" t="s">
        <v>74</v>
      </c>
      <c r="D691" s="14" t="s">
        <v>75</v>
      </c>
      <c r="E691" s="74" t="s">
        <v>145</v>
      </c>
      <c r="F691" s="14" t="s">
        <v>83</v>
      </c>
      <c r="G691" s="75" t="s">
        <v>142</v>
      </c>
      <c r="H691" s="210">
        <v>109185</v>
      </c>
      <c r="I691" s="210">
        <v>112710</v>
      </c>
      <c r="J691" s="183">
        <v>2025</v>
      </c>
      <c r="K691" s="15" t="s">
        <v>196</v>
      </c>
      <c r="L691" s="2">
        <f>Mensualización!BR71</f>
        <v>0</v>
      </c>
      <c r="M691" s="211">
        <f t="shared" si="58"/>
        <v>0</v>
      </c>
      <c r="N691" s="2">
        <f t="shared" si="59"/>
        <v>0</v>
      </c>
      <c r="O691" s="15">
        <f t="shared" si="62"/>
        <v>0</v>
      </c>
      <c r="P691" s="212">
        <f t="shared" si="63"/>
        <v>0</v>
      </c>
      <c r="Q691" s="15">
        <f t="shared" si="63"/>
        <v>0</v>
      </c>
      <c r="R691" s="133"/>
      <c r="S691" s="133"/>
      <c r="T691" s="133"/>
      <c r="U691" s="133"/>
      <c r="V691" s="133"/>
      <c r="W691" s="133"/>
      <c r="X691" s="213">
        <f t="shared" si="60"/>
        <v>0</v>
      </c>
      <c r="Y691" s="213"/>
      <c r="Z691" s="214">
        <f t="shared" si="61"/>
        <v>0</v>
      </c>
      <c r="AA691" s="133"/>
    </row>
    <row r="692" spans="2:27" ht="38.25" hidden="1" x14ac:dyDescent="0.25">
      <c r="B692" s="208">
        <v>60</v>
      </c>
      <c r="C692" s="209" t="s">
        <v>74</v>
      </c>
      <c r="D692" s="14" t="s">
        <v>75</v>
      </c>
      <c r="E692" s="74" t="s">
        <v>146</v>
      </c>
      <c r="F692" s="14" t="s">
        <v>83</v>
      </c>
      <c r="G692" s="75" t="s">
        <v>142</v>
      </c>
      <c r="H692" s="210">
        <v>109185</v>
      </c>
      <c r="I692" s="210">
        <v>112710</v>
      </c>
      <c r="J692" s="183">
        <v>2025</v>
      </c>
      <c r="K692" s="15" t="s">
        <v>196</v>
      </c>
      <c r="L692" s="2">
        <f>Mensualización!BR72</f>
        <v>0</v>
      </c>
      <c r="M692" s="211">
        <f t="shared" si="58"/>
        <v>0</v>
      </c>
      <c r="N692" s="2">
        <f t="shared" si="59"/>
        <v>0</v>
      </c>
      <c r="O692" s="15">
        <f t="shared" si="62"/>
        <v>0</v>
      </c>
      <c r="P692" s="212">
        <f t="shared" si="63"/>
        <v>0</v>
      </c>
      <c r="Q692" s="15">
        <f t="shared" si="63"/>
        <v>0</v>
      </c>
      <c r="R692" s="133"/>
      <c r="S692" s="133"/>
      <c r="T692" s="133"/>
      <c r="U692" s="133"/>
      <c r="V692" s="133"/>
      <c r="W692" s="133"/>
      <c r="X692" s="213">
        <f t="shared" si="60"/>
        <v>0</v>
      </c>
      <c r="Y692" s="213"/>
      <c r="Z692" s="214">
        <f t="shared" si="61"/>
        <v>0</v>
      </c>
      <c r="AA692" s="133"/>
    </row>
    <row r="693" spans="2:27" ht="38.25" hidden="1" x14ac:dyDescent="0.25">
      <c r="B693" s="208">
        <v>61</v>
      </c>
      <c r="C693" s="209" t="s">
        <v>74</v>
      </c>
      <c r="D693" s="14" t="s">
        <v>75</v>
      </c>
      <c r="E693" s="74" t="s">
        <v>147</v>
      </c>
      <c r="F693" s="14" t="s">
        <v>92</v>
      </c>
      <c r="G693" s="75" t="s">
        <v>142</v>
      </c>
      <c r="H693" s="210">
        <v>179176</v>
      </c>
      <c r="I693" s="210">
        <v>184968</v>
      </c>
      <c r="J693" s="183">
        <v>2025</v>
      </c>
      <c r="K693" s="15" t="s">
        <v>196</v>
      </c>
      <c r="L693" s="2">
        <f>Mensualización!BR73</f>
        <v>0</v>
      </c>
      <c r="M693" s="211">
        <f t="shared" si="58"/>
        <v>0</v>
      </c>
      <c r="N693" s="2">
        <f t="shared" si="59"/>
        <v>0</v>
      </c>
      <c r="O693" s="15">
        <f t="shared" si="62"/>
        <v>0</v>
      </c>
      <c r="P693" s="212">
        <f t="shared" si="63"/>
        <v>0</v>
      </c>
      <c r="Q693" s="15">
        <f t="shared" si="63"/>
        <v>0</v>
      </c>
      <c r="R693" s="133"/>
      <c r="S693" s="133"/>
      <c r="T693" s="133"/>
      <c r="U693" s="133"/>
      <c r="V693" s="133"/>
      <c r="W693" s="133"/>
      <c r="X693" s="213">
        <f t="shared" si="60"/>
        <v>0</v>
      </c>
      <c r="Y693" s="213"/>
      <c r="Z693" s="214">
        <f t="shared" si="61"/>
        <v>0</v>
      </c>
      <c r="AA693" s="133"/>
    </row>
    <row r="694" spans="2:27" ht="38.25" hidden="1" x14ac:dyDescent="0.25">
      <c r="B694" s="208">
        <v>62</v>
      </c>
      <c r="C694" s="209" t="s">
        <v>74</v>
      </c>
      <c r="D694" s="14" t="s">
        <v>75</v>
      </c>
      <c r="E694" s="74" t="s">
        <v>148</v>
      </c>
      <c r="F694" s="14" t="s">
        <v>92</v>
      </c>
      <c r="G694" s="75" t="s">
        <v>142</v>
      </c>
      <c r="H694" s="210">
        <v>159735</v>
      </c>
      <c r="I694" s="210">
        <v>164895</v>
      </c>
      <c r="J694" s="183">
        <v>2025</v>
      </c>
      <c r="K694" s="15" t="s">
        <v>196</v>
      </c>
      <c r="L694" s="2">
        <f>Mensualización!BR74</f>
        <v>0</v>
      </c>
      <c r="M694" s="211">
        <f t="shared" si="58"/>
        <v>0</v>
      </c>
      <c r="N694" s="2">
        <f t="shared" si="59"/>
        <v>0</v>
      </c>
      <c r="O694" s="15">
        <f t="shared" si="62"/>
        <v>0</v>
      </c>
      <c r="P694" s="212">
        <f t="shared" si="63"/>
        <v>0</v>
      </c>
      <c r="Q694" s="15">
        <f t="shared" si="63"/>
        <v>0</v>
      </c>
      <c r="R694" s="133"/>
      <c r="S694" s="133"/>
      <c r="T694" s="133"/>
      <c r="U694" s="133"/>
      <c r="V694" s="133"/>
      <c r="W694" s="133"/>
      <c r="X694" s="213">
        <f t="shared" si="60"/>
        <v>0</v>
      </c>
      <c r="Y694" s="213"/>
      <c r="Z694" s="214">
        <f t="shared" si="61"/>
        <v>0</v>
      </c>
      <c r="AA694" s="133"/>
    </row>
    <row r="695" spans="2:27" ht="38.25" hidden="1" x14ac:dyDescent="0.25">
      <c r="B695" s="208">
        <v>63</v>
      </c>
      <c r="C695" s="209" t="s">
        <v>74</v>
      </c>
      <c r="D695" s="14" t="s">
        <v>75</v>
      </c>
      <c r="E695" s="74" t="s">
        <v>149</v>
      </c>
      <c r="F695" s="14" t="s">
        <v>92</v>
      </c>
      <c r="G695" s="75" t="s">
        <v>142</v>
      </c>
      <c r="H695" s="210">
        <v>90988</v>
      </c>
      <c r="I695" s="210">
        <v>93925</v>
      </c>
      <c r="J695" s="183">
        <v>2025</v>
      </c>
      <c r="K695" s="15" t="s">
        <v>196</v>
      </c>
      <c r="L695" s="2">
        <f>Mensualización!BR75</f>
        <v>0</v>
      </c>
      <c r="M695" s="211">
        <f t="shared" si="58"/>
        <v>0</v>
      </c>
      <c r="N695" s="2">
        <f t="shared" si="59"/>
        <v>0</v>
      </c>
      <c r="O695" s="15">
        <f t="shared" si="62"/>
        <v>0</v>
      </c>
      <c r="P695" s="212">
        <f t="shared" si="63"/>
        <v>0</v>
      </c>
      <c r="Q695" s="15">
        <f t="shared" si="63"/>
        <v>0</v>
      </c>
      <c r="R695" s="133"/>
      <c r="S695" s="133"/>
      <c r="T695" s="133"/>
      <c r="U695" s="133"/>
      <c r="V695" s="133"/>
      <c r="W695" s="133"/>
      <c r="X695" s="213">
        <f t="shared" si="60"/>
        <v>0</v>
      </c>
      <c r="Y695" s="213"/>
      <c r="Z695" s="214">
        <f t="shared" si="61"/>
        <v>0</v>
      </c>
      <c r="AA695" s="133"/>
    </row>
    <row r="696" spans="2:27" ht="38.25" hidden="1" x14ac:dyDescent="0.25">
      <c r="B696" s="208">
        <v>64</v>
      </c>
      <c r="C696" s="209" t="s">
        <v>74</v>
      </c>
      <c r="D696" s="14" t="s">
        <v>75</v>
      </c>
      <c r="E696" s="74" t="s">
        <v>150</v>
      </c>
      <c r="F696" s="14" t="s">
        <v>92</v>
      </c>
      <c r="G696" s="75" t="s">
        <v>142</v>
      </c>
      <c r="H696" s="210">
        <v>109185</v>
      </c>
      <c r="I696" s="210">
        <v>112710</v>
      </c>
      <c r="J696" s="183">
        <v>2025</v>
      </c>
      <c r="K696" s="15" t="s">
        <v>196</v>
      </c>
      <c r="L696" s="2">
        <f>Mensualización!BR76</f>
        <v>0</v>
      </c>
      <c r="M696" s="211">
        <f t="shared" si="58"/>
        <v>0</v>
      </c>
      <c r="N696" s="2">
        <f t="shared" si="59"/>
        <v>0</v>
      </c>
      <c r="O696" s="15">
        <f t="shared" si="62"/>
        <v>0</v>
      </c>
      <c r="P696" s="212">
        <f t="shared" si="63"/>
        <v>0</v>
      </c>
      <c r="Q696" s="15">
        <f t="shared" si="63"/>
        <v>0</v>
      </c>
      <c r="R696" s="133"/>
      <c r="S696" s="133"/>
      <c r="T696" s="133"/>
      <c r="U696" s="133"/>
      <c r="V696" s="133"/>
      <c r="W696" s="133"/>
      <c r="X696" s="213">
        <f t="shared" si="60"/>
        <v>0</v>
      </c>
      <c r="Y696" s="213"/>
      <c r="Z696" s="214">
        <f t="shared" si="61"/>
        <v>0</v>
      </c>
      <c r="AA696" s="133"/>
    </row>
    <row r="697" spans="2:27" ht="38.25" hidden="1" x14ac:dyDescent="0.25">
      <c r="B697" s="208">
        <v>65</v>
      </c>
      <c r="C697" s="209" t="s">
        <v>74</v>
      </c>
      <c r="D697" s="14" t="s">
        <v>75</v>
      </c>
      <c r="E697" s="74" t="s">
        <v>151</v>
      </c>
      <c r="F697" s="14" t="s">
        <v>92</v>
      </c>
      <c r="G697" s="75" t="s">
        <v>142</v>
      </c>
      <c r="H697" s="210">
        <v>90988</v>
      </c>
      <c r="I697" s="210">
        <v>93925</v>
      </c>
      <c r="J697" s="183">
        <v>2025</v>
      </c>
      <c r="K697" s="15" t="s">
        <v>196</v>
      </c>
      <c r="L697" s="2">
        <f>Mensualización!BR77</f>
        <v>0</v>
      </c>
      <c r="M697" s="211">
        <f t="shared" ref="M697:M760" si="64">+L697*I697</f>
        <v>0</v>
      </c>
      <c r="N697" s="2">
        <f t="shared" si="59"/>
        <v>0</v>
      </c>
      <c r="O697" s="15">
        <f t="shared" si="62"/>
        <v>0</v>
      </c>
      <c r="P697" s="212">
        <f t="shared" si="63"/>
        <v>0</v>
      </c>
      <c r="Q697" s="15">
        <f t="shared" si="63"/>
        <v>0</v>
      </c>
      <c r="R697" s="133"/>
      <c r="S697" s="133"/>
      <c r="T697" s="133"/>
      <c r="U697" s="133"/>
      <c r="V697" s="133"/>
      <c r="W697" s="133"/>
      <c r="X697" s="213">
        <f t="shared" si="60"/>
        <v>0</v>
      </c>
      <c r="Y697" s="213"/>
      <c r="Z697" s="214">
        <f t="shared" si="61"/>
        <v>0</v>
      </c>
      <c r="AA697" s="133"/>
    </row>
    <row r="698" spans="2:27" ht="38.25" hidden="1" x14ac:dyDescent="0.25">
      <c r="B698" s="208">
        <v>66</v>
      </c>
      <c r="C698" s="209" t="s">
        <v>74</v>
      </c>
      <c r="D698" s="14" t="s">
        <v>75</v>
      </c>
      <c r="E698" s="74" t="s">
        <v>152</v>
      </c>
      <c r="F698" s="14" t="s">
        <v>77</v>
      </c>
      <c r="G698" s="75" t="s">
        <v>142</v>
      </c>
      <c r="H698" s="210">
        <v>537528</v>
      </c>
      <c r="I698" s="210">
        <v>554904</v>
      </c>
      <c r="J698" s="183">
        <v>2025</v>
      </c>
      <c r="K698" s="15" t="s">
        <v>196</v>
      </c>
      <c r="L698" s="2">
        <f>Mensualización!BR78</f>
        <v>0</v>
      </c>
      <c r="M698" s="211">
        <f t="shared" si="64"/>
        <v>0</v>
      </c>
      <c r="N698" s="2">
        <f t="shared" si="59"/>
        <v>0</v>
      </c>
      <c r="O698" s="15">
        <f t="shared" si="62"/>
        <v>0</v>
      </c>
      <c r="P698" s="212">
        <f t="shared" si="63"/>
        <v>0</v>
      </c>
      <c r="Q698" s="15">
        <f t="shared" si="63"/>
        <v>0</v>
      </c>
      <c r="R698" s="133"/>
      <c r="S698" s="133"/>
      <c r="T698" s="133"/>
      <c r="U698" s="133"/>
      <c r="V698" s="133"/>
      <c r="W698" s="133"/>
      <c r="X698" s="213">
        <f t="shared" si="60"/>
        <v>0</v>
      </c>
      <c r="Y698" s="213"/>
      <c r="Z698" s="214">
        <f t="shared" si="61"/>
        <v>0</v>
      </c>
      <c r="AA698" s="133"/>
    </row>
    <row r="699" spans="2:27" ht="38.25" hidden="1" x14ac:dyDescent="0.25">
      <c r="B699" s="208">
        <v>67</v>
      </c>
      <c r="C699" s="209" t="s">
        <v>74</v>
      </c>
      <c r="D699" s="14" t="s">
        <v>75</v>
      </c>
      <c r="E699" s="74" t="s">
        <v>153</v>
      </c>
      <c r="F699" s="14" t="s">
        <v>77</v>
      </c>
      <c r="G699" s="75" t="s">
        <v>142</v>
      </c>
      <c r="H699" s="210">
        <v>1533456</v>
      </c>
      <c r="I699" s="210">
        <v>1582992</v>
      </c>
      <c r="J699" s="183">
        <v>2025</v>
      </c>
      <c r="K699" s="15" t="s">
        <v>196</v>
      </c>
      <c r="L699" s="2">
        <f>Mensualización!BR79</f>
        <v>0</v>
      </c>
      <c r="M699" s="211">
        <f t="shared" si="64"/>
        <v>0</v>
      </c>
      <c r="N699" s="2">
        <f t="shared" si="59"/>
        <v>0</v>
      </c>
      <c r="O699" s="15">
        <f t="shared" si="62"/>
        <v>0</v>
      </c>
      <c r="P699" s="212">
        <f t="shared" si="63"/>
        <v>0</v>
      </c>
      <c r="Q699" s="15">
        <f t="shared" si="63"/>
        <v>0</v>
      </c>
      <c r="R699" s="133"/>
      <c r="S699" s="133"/>
      <c r="T699" s="133"/>
      <c r="U699" s="133"/>
      <c r="V699" s="133"/>
      <c r="W699" s="133"/>
      <c r="X699" s="213">
        <f t="shared" si="60"/>
        <v>0</v>
      </c>
      <c r="Y699" s="213"/>
      <c r="Z699" s="214">
        <f t="shared" si="61"/>
        <v>0</v>
      </c>
      <c r="AA699" s="133"/>
    </row>
    <row r="700" spans="2:27" ht="38.25" hidden="1" x14ac:dyDescent="0.25">
      <c r="B700" s="208">
        <v>68</v>
      </c>
      <c r="C700" s="209" t="s">
        <v>74</v>
      </c>
      <c r="D700" s="14" t="s">
        <v>75</v>
      </c>
      <c r="E700" s="74" t="s">
        <v>154</v>
      </c>
      <c r="F700" s="14" t="s">
        <v>77</v>
      </c>
      <c r="G700" s="75" t="s">
        <v>142</v>
      </c>
      <c r="H700" s="210">
        <v>873480</v>
      </c>
      <c r="I700" s="210">
        <v>901680</v>
      </c>
      <c r="J700" s="183">
        <v>2025</v>
      </c>
      <c r="K700" s="15" t="s">
        <v>196</v>
      </c>
      <c r="L700" s="2">
        <f>Mensualización!BR80</f>
        <v>0</v>
      </c>
      <c r="M700" s="211">
        <f t="shared" si="64"/>
        <v>0</v>
      </c>
      <c r="N700" s="2">
        <f t="shared" si="59"/>
        <v>0</v>
      </c>
      <c r="O700" s="15">
        <f t="shared" si="62"/>
        <v>0</v>
      </c>
      <c r="P700" s="212">
        <f t="shared" si="63"/>
        <v>0</v>
      </c>
      <c r="Q700" s="15">
        <f t="shared" si="63"/>
        <v>0</v>
      </c>
      <c r="R700" s="133"/>
      <c r="S700" s="133"/>
      <c r="T700" s="133"/>
      <c r="U700" s="133"/>
      <c r="V700" s="133"/>
      <c r="W700" s="133"/>
      <c r="X700" s="213">
        <f t="shared" si="60"/>
        <v>0</v>
      </c>
      <c r="Y700" s="213"/>
      <c r="Z700" s="214">
        <f t="shared" si="61"/>
        <v>0</v>
      </c>
      <c r="AA700" s="133"/>
    </row>
    <row r="701" spans="2:27" ht="38.25" hidden="1" x14ac:dyDescent="0.25">
      <c r="B701" s="208">
        <v>69</v>
      </c>
      <c r="C701" s="209" t="s">
        <v>74</v>
      </c>
      <c r="D701" s="14" t="s">
        <v>75</v>
      </c>
      <c r="E701" s="74" t="s">
        <v>155</v>
      </c>
      <c r="F701" s="14" t="s">
        <v>77</v>
      </c>
      <c r="G701" s="75" t="s">
        <v>78</v>
      </c>
      <c r="H701" s="210">
        <v>7726896</v>
      </c>
      <c r="I701" s="210">
        <v>7976400</v>
      </c>
      <c r="J701" s="183">
        <v>2025</v>
      </c>
      <c r="K701" s="15" t="s">
        <v>196</v>
      </c>
      <c r="L701" s="2">
        <f>Mensualización!BR81</f>
        <v>0</v>
      </c>
      <c r="M701" s="211">
        <f t="shared" si="64"/>
        <v>0</v>
      </c>
      <c r="N701" s="2">
        <f t="shared" si="59"/>
        <v>0</v>
      </c>
      <c r="O701" s="15">
        <f t="shared" si="62"/>
        <v>0</v>
      </c>
      <c r="P701" s="212">
        <f t="shared" si="63"/>
        <v>0</v>
      </c>
      <c r="Q701" s="15">
        <f>+IFERROR(M701-O701,"")</f>
        <v>0</v>
      </c>
      <c r="R701" s="133"/>
      <c r="S701" s="133"/>
      <c r="T701" s="133"/>
      <c r="U701" s="133"/>
      <c r="V701" s="133"/>
      <c r="W701" s="133"/>
      <c r="X701" s="213">
        <f t="shared" si="60"/>
        <v>0</v>
      </c>
      <c r="Y701" s="213"/>
      <c r="Z701" s="214">
        <f t="shared" si="61"/>
        <v>0</v>
      </c>
      <c r="AA701" s="133"/>
    </row>
    <row r="702" spans="2:27" ht="38.25" hidden="1" x14ac:dyDescent="0.25">
      <c r="B702" s="208">
        <v>1</v>
      </c>
      <c r="C702" s="209" t="s">
        <v>74</v>
      </c>
      <c r="D702" s="14" t="s">
        <v>75</v>
      </c>
      <c r="E702" s="74" t="s">
        <v>76</v>
      </c>
      <c r="F702" s="14" t="s">
        <v>77</v>
      </c>
      <c r="G702" s="75" t="s">
        <v>78</v>
      </c>
      <c r="H702" s="210">
        <v>4658560</v>
      </c>
      <c r="I702" s="210">
        <v>4809120</v>
      </c>
      <c r="J702" s="183">
        <v>2025</v>
      </c>
      <c r="K702" s="15" t="s">
        <v>197</v>
      </c>
      <c r="L702" s="2">
        <f>Mensualización!BS13</f>
        <v>0.58422309692345598</v>
      </c>
      <c r="M702" s="211">
        <f t="shared" si="64"/>
        <v>2809598.9798765308</v>
      </c>
      <c r="N702" s="2">
        <f t="shared" si="59"/>
        <v>0</v>
      </c>
      <c r="O702" s="15">
        <f t="shared" si="62"/>
        <v>0</v>
      </c>
      <c r="P702" s="212">
        <f t="shared" si="63"/>
        <v>0.58422309692345598</v>
      </c>
      <c r="Q702" s="15">
        <f t="shared" si="63"/>
        <v>2809598.9798765308</v>
      </c>
      <c r="R702" s="133"/>
      <c r="S702" s="133"/>
      <c r="T702" s="133"/>
      <c r="U702" s="133"/>
      <c r="V702" s="133"/>
      <c r="W702" s="133"/>
      <c r="X702" s="213">
        <f t="shared" si="60"/>
        <v>0</v>
      </c>
      <c r="Y702" s="213"/>
      <c r="Z702" s="214">
        <f t="shared" si="61"/>
        <v>0</v>
      </c>
      <c r="AA702" s="133"/>
    </row>
    <row r="703" spans="2:27" ht="38.25" hidden="1" x14ac:dyDescent="0.25">
      <c r="B703" s="208">
        <v>2</v>
      </c>
      <c r="C703" s="209" t="s">
        <v>74</v>
      </c>
      <c r="D703" s="14" t="s">
        <v>75</v>
      </c>
      <c r="E703" s="74" t="s">
        <v>79</v>
      </c>
      <c r="F703" s="14" t="s">
        <v>80</v>
      </c>
      <c r="G703" s="75" t="s">
        <v>78</v>
      </c>
      <c r="H703" s="210">
        <v>35836</v>
      </c>
      <c r="I703" s="210">
        <v>36994</v>
      </c>
      <c r="J703" s="183">
        <v>2025</v>
      </c>
      <c r="K703" s="15" t="s">
        <v>197</v>
      </c>
      <c r="L703" s="2">
        <f>Mensualización!BS14</f>
        <v>1367.0820468008869</v>
      </c>
      <c r="M703" s="211">
        <f t="shared" si="64"/>
        <v>50573833.23935201</v>
      </c>
      <c r="N703" s="2">
        <f t="shared" si="59"/>
        <v>0</v>
      </c>
      <c r="O703" s="15">
        <f t="shared" si="62"/>
        <v>0</v>
      </c>
      <c r="P703" s="212">
        <f t="shared" si="63"/>
        <v>1367.0820468008869</v>
      </c>
      <c r="Q703" s="15">
        <f t="shared" si="63"/>
        <v>50573833.23935201</v>
      </c>
      <c r="R703" s="133"/>
      <c r="S703" s="133"/>
      <c r="T703" s="133"/>
      <c r="U703" s="133"/>
      <c r="V703" s="133"/>
      <c r="W703" s="133"/>
      <c r="X703" s="213">
        <f t="shared" si="60"/>
        <v>0</v>
      </c>
      <c r="Y703" s="213"/>
      <c r="Z703" s="214">
        <f t="shared" si="61"/>
        <v>0</v>
      </c>
      <c r="AA703" s="133"/>
    </row>
    <row r="704" spans="2:27" ht="38.25" hidden="1" x14ac:dyDescent="0.25">
      <c r="B704" s="208">
        <v>3</v>
      </c>
      <c r="C704" s="209" t="s">
        <v>74</v>
      </c>
      <c r="D704" s="14" t="s">
        <v>75</v>
      </c>
      <c r="E704" s="74" t="s">
        <v>81</v>
      </c>
      <c r="F704" s="14" t="s">
        <v>80</v>
      </c>
      <c r="G704" s="75" t="s">
        <v>78</v>
      </c>
      <c r="H704" s="210">
        <v>44795</v>
      </c>
      <c r="I704" s="210">
        <v>46242</v>
      </c>
      <c r="J704" s="183">
        <v>2025</v>
      </c>
      <c r="K704" s="15" t="s">
        <v>197</v>
      </c>
      <c r="L704" s="2">
        <f>Mensualización!BS15</f>
        <v>9.3475695507752956</v>
      </c>
      <c r="M704" s="211">
        <f t="shared" si="64"/>
        <v>432250.3111669512</v>
      </c>
      <c r="N704" s="2">
        <f t="shared" si="59"/>
        <v>0</v>
      </c>
      <c r="O704" s="15">
        <f t="shared" si="62"/>
        <v>0</v>
      </c>
      <c r="P704" s="212">
        <f t="shared" si="63"/>
        <v>9.3475695507752956</v>
      </c>
      <c r="Q704" s="15">
        <f t="shared" si="63"/>
        <v>432250.3111669512</v>
      </c>
      <c r="R704" s="133"/>
      <c r="S704" s="133"/>
      <c r="T704" s="133"/>
      <c r="U704" s="133"/>
      <c r="V704" s="133"/>
      <c r="W704" s="133"/>
      <c r="X704" s="213">
        <f t="shared" si="60"/>
        <v>0</v>
      </c>
      <c r="Y704" s="213"/>
      <c r="Z704" s="214">
        <f t="shared" si="61"/>
        <v>0</v>
      </c>
      <c r="AA704" s="133"/>
    </row>
    <row r="705" spans="2:27" ht="38.25" hidden="1" x14ac:dyDescent="0.25">
      <c r="B705" s="208">
        <v>4</v>
      </c>
      <c r="C705" s="209" t="s">
        <v>74</v>
      </c>
      <c r="D705" s="14" t="s">
        <v>75</v>
      </c>
      <c r="E705" s="74" t="s">
        <v>82</v>
      </c>
      <c r="F705" s="14" t="s">
        <v>83</v>
      </c>
      <c r="G705" s="75" t="s">
        <v>78</v>
      </c>
      <c r="H705" s="210">
        <v>58232</v>
      </c>
      <c r="I705" s="210">
        <v>60112</v>
      </c>
      <c r="J705" s="183">
        <v>2025</v>
      </c>
      <c r="K705" s="15" t="s">
        <v>197</v>
      </c>
      <c r="L705" s="2">
        <f>Mensualización!BS16</f>
        <v>178.91832343280839</v>
      </c>
      <c r="M705" s="211">
        <f t="shared" si="64"/>
        <v>10755138.258192979</v>
      </c>
      <c r="N705" s="2">
        <f t="shared" si="59"/>
        <v>0</v>
      </c>
      <c r="O705" s="15">
        <f t="shared" si="62"/>
        <v>0</v>
      </c>
      <c r="P705" s="212">
        <f t="shared" si="63"/>
        <v>178.91832343280839</v>
      </c>
      <c r="Q705" s="15">
        <f t="shared" si="63"/>
        <v>10755138.258192979</v>
      </c>
      <c r="R705" s="133"/>
      <c r="S705" s="133"/>
      <c r="T705" s="133"/>
      <c r="U705" s="133"/>
      <c r="V705" s="133"/>
      <c r="W705" s="133"/>
      <c r="X705" s="213">
        <f t="shared" si="60"/>
        <v>0</v>
      </c>
      <c r="Y705" s="213"/>
      <c r="Z705" s="214">
        <f t="shared" si="61"/>
        <v>0</v>
      </c>
      <c r="AA705" s="133"/>
    </row>
    <row r="706" spans="2:27" ht="38.25" hidden="1" x14ac:dyDescent="0.25">
      <c r="B706" s="208">
        <v>5</v>
      </c>
      <c r="C706" s="209" t="s">
        <v>74</v>
      </c>
      <c r="D706" s="14" t="s">
        <v>75</v>
      </c>
      <c r="E706" s="74" t="s">
        <v>84</v>
      </c>
      <c r="F706" s="14" t="s">
        <v>83</v>
      </c>
      <c r="G706" s="75" t="s">
        <v>78</v>
      </c>
      <c r="H706" s="210">
        <v>58232</v>
      </c>
      <c r="I706" s="210">
        <v>60112</v>
      </c>
      <c r="J706" s="183">
        <v>2025</v>
      </c>
      <c r="K706" s="15" t="s">
        <v>197</v>
      </c>
      <c r="L706" s="2">
        <f>Mensualización!BS17</f>
        <v>199.80429914782195</v>
      </c>
      <c r="M706" s="211">
        <f t="shared" si="64"/>
        <v>12010636.030373873</v>
      </c>
      <c r="N706" s="2">
        <f t="shared" si="59"/>
        <v>0</v>
      </c>
      <c r="O706" s="15">
        <f t="shared" si="62"/>
        <v>0</v>
      </c>
      <c r="P706" s="212">
        <f t="shared" si="63"/>
        <v>199.80429914782195</v>
      </c>
      <c r="Q706" s="15">
        <f t="shared" si="63"/>
        <v>12010636.030373873</v>
      </c>
      <c r="R706" s="133"/>
      <c r="S706" s="133"/>
      <c r="T706" s="133"/>
      <c r="U706" s="133"/>
      <c r="V706" s="133"/>
      <c r="W706" s="133"/>
      <c r="X706" s="213">
        <f t="shared" si="60"/>
        <v>0</v>
      </c>
      <c r="Y706" s="213"/>
      <c r="Z706" s="214">
        <f t="shared" si="61"/>
        <v>0</v>
      </c>
      <c r="AA706" s="133"/>
    </row>
    <row r="707" spans="2:27" ht="38.25" hidden="1" x14ac:dyDescent="0.25">
      <c r="B707" s="208">
        <v>6</v>
      </c>
      <c r="C707" s="209" t="s">
        <v>74</v>
      </c>
      <c r="D707" s="14" t="s">
        <v>75</v>
      </c>
      <c r="E707" s="74" t="s">
        <v>85</v>
      </c>
      <c r="F707" s="14" t="s">
        <v>83</v>
      </c>
      <c r="G707" s="75" t="s">
        <v>78</v>
      </c>
      <c r="H707" s="210">
        <v>95185</v>
      </c>
      <c r="I707" s="210">
        <v>98260</v>
      </c>
      <c r="J707" s="183">
        <v>2025</v>
      </c>
      <c r="K707" s="15" t="s">
        <v>197</v>
      </c>
      <c r="L707" s="2">
        <f>Mensualización!BS18</f>
        <v>27.02031823270984</v>
      </c>
      <c r="M707" s="211">
        <f t="shared" si="64"/>
        <v>2655016.4695460689</v>
      </c>
      <c r="N707" s="2">
        <f t="shared" si="59"/>
        <v>0</v>
      </c>
      <c r="O707" s="15">
        <f t="shared" si="62"/>
        <v>0</v>
      </c>
      <c r="P707" s="212">
        <f t="shared" si="63"/>
        <v>27.02031823270984</v>
      </c>
      <c r="Q707" s="15">
        <f t="shared" si="63"/>
        <v>2655016.4695460689</v>
      </c>
      <c r="R707" s="133"/>
      <c r="S707" s="133"/>
      <c r="T707" s="133"/>
      <c r="U707" s="133"/>
      <c r="V707" s="133"/>
      <c r="W707" s="133"/>
      <c r="X707" s="213">
        <f t="shared" si="60"/>
        <v>0</v>
      </c>
      <c r="Y707" s="213"/>
      <c r="Z707" s="214">
        <f t="shared" si="61"/>
        <v>0</v>
      </c>
      <c r="AA707" s="133"/>
    </row>
    <row r="708" spans="2:27" ht="38.25" hidden="1" x14ac:dyDescent="0.25">
      <c r="B708" s="208">
        <v>7</v>
      </c>
      <c r="C708" s="209" t="s">
        <v>74</v>
      </c>
      <c r="D708" s="14" t="s">
        <v>75</v>
      </c>
      <c r="E708" s="74" t="s">
        <v>86</v>
      </c>
      <c r="F708" s="14" t="s">
        <v>83</v>
      </c>
      <c r="G708" s="75" t="s">
        <v>78</v>
      </c>
      <c r="H708" s="210">
        <v>58232</v>
      </c>
      <c r="I708" s="210">
        <v>60112</v>
      </c>
      <c r="J708" s="183">
        <v>2025</v>
      </c>
      <c r="K708" s="15" t="s">
        <v>197</v>
      </c>
      <c r="L708" s="2">
        <f>Mensualización!BS19</f>
        <v>18.549083327319728</v>
      </c>
      <c r="M708" s="211">
        <f t="shared" si="64"/>
        <v>1115022.4969718435</v>
      </c>
      <c r="N708" s="2">
        <f t="shared" si="59"/>
        <v>0</v>
      </c>
      <c r="O708" s="15">
        <f t="shared" si="62"/>
        <v>0</v>
      </c>
      <c r="P708" s="212">
        <f t="shared" si="63"/>
        <v>18.549083327319728</v>
      </c>
      <c r="Q708" s="15">
        <f t="shared" si="63"/>
        <v>1115022.4969718435</v>
      </c>
      <c r="R708" s="133"/>
      <c r="S708" s="133"/>
      <c r="T708" s="133"/>
      <c r="U708" s="133"/>
      <c r="V708" s="133"/>
      <c r="W708" s="133"/>
      <c r="X708" s="213">
        <f t="shared" si="60"/>
        <v>0</v>
      </c>
      <c r="Y708" s="213"/>
      <c r="Z708" s="214">
        <f t="shared" si="61"/>
        <v>0</v>
      </c>
      <c r="AA708" s="133"/>
    </row>
    <row r="709" spans="2:27" ht="38.25" hidden="1" x14ac:dyDescent="0.25">
      <c r="B709" s="208">
        <v>8</v>
      </c>
      <c r="C709" s="209" t="s">
        <v>74</v>
      </c>
      <c r="D709" s="14" t="s">
        <v>75</v>
      </c>
      <c r="E709" s="74" t="s">
        <v>87</v>
      </c>
      <c r="F709" s="14" t="s">
        <v>83</v>
      </c>
      <c r="G709" s="75" t="s">
        <v>78</v>
      </c>
      <c r="H709" s="210">
        <v>58232</v>
      </c>
      <c r="I709" s="210">
        <v>60112</v>
      </c>
      <c r="J709" s="183">
        <v>2025</v>
      </c>
      <c r="K709" s="15" t="s">
        <v>197</v>
      </c>
      <c r="L709" s="2">
        <f>Mensualización!BS20</f>
        <v>56.231473078882644</v>
      </c>
      <c r="M709" s="211">
        <f t="shared" si="64"/>
        <v>3380186.3097177935</v>
      </c>
      <c r="N709" s="2">
        <f t="shared" si="59"/>
        <v>0</v>
      </c>
      <c r="O709" s="15">
        <f t="shared" si="62"/>
        <v>0</v>
      </c>
      <c r="P709" s="212">
        <f t="shared" si="63"/>
        <v>56.231473078882644</v>
      </c>
      <c r="Q709" s="15">
        <f t="shared" si="63"/>
        <v>3380186.3097177935</v>
      </c>
      <c r="R709" s="133"/>
      <c r="S709" s="133"/>
      <c r="T709" s="133"/>
      <c r="U709" s="133"/>
      <c r="V709" s="133"/>
      <c r="W709" s="133"/>
      <c r="X709" s="213">
        <f t="shared" si="60"/>
        <v>0</v>
      </c>
      <c r="Y709" s="213"/>
      <c r="Z709" s="214">
        <f t="shared" si="61"/>
        <v>0</v>
      </c>
      <c r="AA709" s="133"/>
    </row>
    <row r="710" spans="2:27" ht="38.25" hidden="1" x14ac:dyDescent="0.25">
      <c r="B710" s="208">
        <v>9</v>
      </c>
      <c r="C710" s="209" t="s">
        <v>74</v>
      </c>
      <c r="D710" s="14" t="s">
        <v>75</v>
      </c>
      <c r="E710" s="74" t="s">
        <v>88</v>
      </c>
      <c r="F710" s="14" t="s">
        <v>83</v>
      </c>
      <c r="G710" s="75" t="s">
        <v>78</v>
      </c>
      <c r="H710" s="210">
        <v>22396</v>
      </c>
      <c r="I710" s="210">
        <v>23120</v>
      </c>
      <c r="J710" s="183">
        <v>2025</v>
      </c>
      <c r="K710" s="15" t="s">
        <v>197</v>
      </c>
      <c r="L710" s="2">
        <f>Mensualización!BS21</f>
        <v>33.738883847329582</v>
      </c>
      <c r="M710" s="211">
        <f t="shared" si="64"/>
        <v>780042.9945502599</v>
      </c>
      <c r="N710" s="2">
        <f t="shared" si="59"/>
        <v>0</v>
      </c>
      <c r="O710" s="15">
        <f t="shared" si="62"/>
        <v>0</v>
      </c>
      <c r="P710" s="212">
        <f t="shared" si="63"/>
        <v>33.738883847329582</v>
      </c>
      <c r="Q710" s="15">
        <f t="shared" si="63"/>
        <v>780042.9945502599</v>
      </c>
      <c r="R710" s="133"/>
      <c r="S710" s="133"/>
      <c r="T710" s="133"/>
      <c r="U710" s="133"/>
      <c r="V710" s="133"/>
      <c r="W710" s="133"/>
      <c r="X710" s="213">
        <f t="shared" si="60"/>
        <v>0</v>
      </c>
      <c r="Y710" s="213"/>
      <c r="Z710" s="214">
        <f t="shared" si="61"/>
        <v>0</v>
      </c>
      <c r="AA710" s="133"/>
    </row>
    <row r="711" spans="2:27" ht="38.25" hidden="1" x14ac:dyDescent="0.25">
      <c r="B711" s="208">
        <v>10</v>
      </c>
      <c r="C711" s="209" t="s">
        <v>74</v>
      </c>
      <c r="D711" s="14" t="s">
        <v>75</v>
      </c>
      <c r="E711" s="74" t="s">
        <v>89</v>
      </c>
      <c r="F711" s="14" t="s">
        <v>83</v>
      </c>
      <c r="G711" s="75" t="s">
        <v>78</v>
      </c>
      <c r="H711" s="210">
        <v>58232</v>
      </c>
      <c r="I711" s="210">
        <v>60112</v>
      </c>
      <c r="J711" s="183">
        <v>2025</v>
      </c>
      <c r="K711" s="15" t="s">
        <v>197</v>
      </c>
      <c r="L711" s="2">
        <f>Mensualización!BS22</f>
        <v>33.738883847329582</v>
      </c>
      <c r="M711" s="211">
        <f t="shared" si="64"/>
        <v>2028111.7858306759</v>
      </c>
      <c r="N711" s="2">
        <f t="shared" si="59"/>
        <v>0</v>
      </c>
      <c r="O711" s="15">
        <f t="shared" si="62"/>
        <v>0</v>
      </c>
      <c r="P711" s="212">
        <f t="shared" si="63"/>
        <v>33.738883847329582</v>
      </c>
      <c r="Q711" s="15">
        <f t="shared" si="63"/>
        <v>2028111.7858306759</v>
      </c>
      <c r="R711" s="133"/>
      <c r="S711" s="133"/>
      <c r="T711" s="133"/>
      <c r="U711" s="133"/>
      <c r="V711" s="133"/>
      <c r="W711" s="133"/>
      <c r="X711" s="213">
        <f t="shared" si="60"/>
        <v>0</v>
      </c>
      <c r="Y711" s="213"/>
      <c r="Z711" s="214">
        <f t="shared" si="61"/>
        <v>0</v>
      </c>
      <c r="AA711" s="133"/>
    </row>
    <row r="712" spans="2:27" ht="38.25" hidden="1" x14ac:dyDescent="0.25">
      <c r="B712" s="208">
        <v>11</v>
      </c>
      <c r="C712" s="209" t="s">
        <v>74</v>
      </c>
      <c r="D712" s="14" t="s">
        <v>75</v>
      </c>
      <c r="E712" s="74" t="s">
        <v>90</v>
      </c>
      <c r="F712" s="14" t="s">
        <v>83</v>
      </c>
      <c r="G712" s="75" t="s">
        <v>78</v>
      </c>
      <c r="H712" s="210">
        <v>35836</v>
      </c>
      <c r="I712" s="210">
        <v>36994</v>
      </c>
      <c r="J712" s="183">
        <v>2025</v>
      </c>
      <c r="K712" s="15" t="s">
        <v>197</v>
      </c>
      <c r="L712" s="2">
        <f>Mensualización!BS23</f>
        <v>44.985178463106109</v>
      </c>
      <c r="M712" s="211">
        <f t="shared" si="64"/>
        <v>1664181.6920641474</v>
      </c>
      <c r="N712" s="2">
        <f t="shared" si="59"/>
        <v>0</v>
      </c>
      <c r="O712" s="15">
        <f t="shared" si="62"/>
        <v>0</v>
      </c>
      <c r="P712" s="212">
        <f t="shared" si="63"/>
        <v>44.985178463106109</v>
      </c>
      <c r="Q712" s="15">
        <f t="shared" si="63"/>
        <v>1664181.6920641474</v>
      </c>
      <c r="R712" s="133"/>
      <c r="S712" s="133"/>
      <c r="T712" s="133"/>
      <c r="U712" s="133"/>
      <c r="V712" s="133"/>
      <c r="W712" s="133"/>
      <c r="X712" s="213">
        <f t="shared" si="60"/>
        <v>0</v>
      </c>
      <c r="Y712" s="213"/>
      <c r="Z712" s="214">
        <f t="shared" si="61"/>
        <v>0</v>
      </c>
      <c r="AA712" s="133"/>
    </row>
    <row r="713" spans="2:27" ht="38.25" hidden="1" x14ac:dyDescent="0.25">
      <c r="B713" s="208">
        <v>12</v>
      </c>
      <c r="C713" s="209" t="s">
        <v>74</v>
      </c>
      <c r="D713" s="14" t="s">
        <v>75</v>
      </c>
      <c r="E713" s="74" t="s">
        <v>91</v>
      </c>
      <c r="F713" s="14" t="s">
        <v>92</v>
      </c>
      <c r="G713" s="75" t="s">
        <v>78</v>
      </c>
      <c r="H713" s="210">
        <v>76673</v>
      </c>
      <c r="I713" s="210">
        <v>79149</v>
      </c>
      <c r="J713" s="183">
        <v>2025</v>
      </c>
      <c r="K713" s="15" t="s">
        <v>197</v>
      </c>
      <c r="L713" s="2">
        <f>Mensualización!BS24</f>
        <v>98.733703380064071</v>
      </c>
      <c r="M713" s="211">
        <f t="shared" si="64"/>
        <v>7814673.8888286911</v>
      </c>
      <c r="N713" s="2">
        <f t="shared" si="59"/>
        <v>0</v>
      </c>
      <c r="O713" s="15">
        <f t="shared" si="62"/>
        <v>0</v>
      </c>
      <c r="P713" s="212">
        <f t="shared" si="63"/>
        <v>98.733703380064071</v>
      </c>
      <c r="Q713" s="15">
        <f t="shared" si="63"/>
        <v>7814673.8888286911</v>
      </c>
      <c r="R713" s="133"/>
      <c r="S713" s="133"/>
      <c r="T713" s="133"/>
      <c r="U713" s="133"/>
      <c r="V713" s="133"/>
      <c r="W713" s="133"/>
      <c r="X713" s="213">
        <f t="shared" si="60"/>
        <v>0</v>
      </c>
      <c r="Y713" s="213"/>
      <c r="Z713" s="214">
        <f t="shared" si="61"/>
        <v>0</v>
      </c>
      <c r="AA713" s="133"/>
    </row>
    <row r="714" spans="2:27" ht="38.25" hidden="1" x14ac:dyDescent="0.25">
      <c r="B714" s="208">
        <v>13</v>
      </c>
      <c r="C714" s="209" t="s">
        <v>74</v>
      </c>
      <c r="D714" s="14" t="s">
        <v>75</v>
      </c>
      <c r="E714" s="74" t="s">
        <v>93</v>
      </c>
      <c r="F714" s="14" t="s">
        <v>92</v>
      </c>
      <c r="G714" s="75" t="s">
        <v>78</v>
      </c>
      <c r="H714" s="210">
        <v>102230</v>
      </c>
      <c r="I714" s="210">
        <v>105532</v>
      </c>
      <c r="J714" s="183">
        <v>2025</v>
      </c>
      <c r="K714" s="15" t="s">
        <v>197</v>
      </c>
      <c r="L714" s="2">
        <f>Mensualización!BS25</f>
        <v>11.538406164238257</v>
      </c>
      <c r="M714" s="211">
        <f t="shared" si="64"/>
        <v>1217671.0793243917</v>
      </c>
      <c r="N714" s="2">
        <f t="shared" si="59"/>
        <v>0</v>
      </c>
      <c r="O714" s="15">
        <f t="shared" si="62"/>
        <v>0</v>
      </c>
      <c r="P714" s="212">
        <f t="shared" si="63"/>
        <v>11.538406164238257</v>
      </c>
      <c r="Q714" s="15">
        <f t="shared" si="63"/>
        <v>1217671.0793243917</v>
      </c>
      <c r="R714" s="133"/>
      <c r="S714" s="133"/>
      <c r="T714" s="133"/>
      <c r="U714" s="133"/>
      <c r="V714" s="133"/>
      <c r="W714" s="133"/>
      <c r="X714" s="213">
        <f t="shared" si="60"/>
        <v>0</v>
      </c>
      <c r="Y714" s="213"/>
      <c r="Z714" s="214">
        <f t="shared" si="61"/>
        <v>0</v>
      </c>
      <c r="AA714" s="133"/>
    </row>
    <row r="715" spans="2:27" ht="38.25" hidden="1" x14ac:dyDescent="0.25">
      <c r="B715" s="208">
        <v>14</v>
      </c>
      <c r="C715" s="209" t="s">
        <v>74</v>
      </c>
      <c r="D715" s="14" t="s">
        <v>75</v>
      </c>
      <c r="E715" s="74" t="s">
        <v>94</v>
      </c>
      <c r="F715" s="14" t="s">
        <v>92</v>
      </c>
      <c r="G715" s="75" t="s">
        <v>78</v>
      </c>
      <c r="H715" s="210">
        <v>43674</v>
      </c>
      <c r="I715" s="210">
        <v>45084</v>
      </c>
      <c r="J715" s="183">
        <v>2025</v>
      </c>
      <c r="K715" s="15" t="s">
        <v>197</v>
      </c>
      <c r="L715" s="2">
        <f>Mensualización!BS26</f>
        <v>55.501194207728318</v>
      </c>
      <c r="M715" s="211">
        <f t="shared" si="64"/>
        <v>2502215.8396612233</v>
      </c>
      <c r="N715" s="2">
        <f t="shared" si="59"/>
        <v>0</v>
      </c>
      <c r="O715" s="15">
        <f t="shared" si="62"/>
        <v>0</v>
      </c>
      <c r="P715" s="212">
        <f t="shared" si="63"/>
        <v>55.501194207728318</v>
      </c>
      <c r="Q715" s="15">
        <f t="shared" si="63"/>
        <v>2502215.8396612233</v>
      </c>
      <c r="R715" s="133"/>
      <c r="S715" s="133"/>
      <c r="T715" s="133"/>
      <c r="U715" s="133"/>
      <c r="V715" s="133"/>
      <c r="W715" s="133"/>
      <c r="X715" s="213">
        <f t="shared" si="60"/>
        <v>0</v>
      </c>
      <c r="Y715" s="213"/>
      <c r="Z715" s="214">
        <f t="shared" si="61"/>
        <v>0</v>
      </c>
      <c r="AA715" s="133"/>
    </row>
    <row r="716" spans="2:27" ht="38.25" hidden="1" x14ac:dyDescent="0.25">
      <c r="B716" s="208">
        <v>15</v>
      </c>
      <c r="C716" s="209" t="s">
        <v>74</v>
      </c>
      <c r="D716" s="14" t="s">
        <v>75</v>
      </c>
      <c r="E716" s="74" t="s">
        <v>95</v>
      </c>
      <c r="F716" s="14" t="s">
        <v>92</v>
      </c>
      <c r="G716" s="75" t="s">
        <v>78</v>
      </c>
      <c r="H716" s="210">
        <v>14558</v>
      </c>
      <c r="I716" s="210">
        <v>15028</v>
      </c>
      <c r="J716" s="183">
        <v>2025</v>
      </c>
      <c r="K716" s="15" t="s">
        <v>197</v>
      </c>
      <c r="L716" s="2">
        <f>Mensualización!BS27</f>
        <v>5.5501194207728322</v>
      </c>
      <c r="M716" s="211">
        <f t="shared" si="64"/>
        <v>83407.194655374115</v>
      </c>
      <c r="N716" s="2">
        <f t="shared" si="59"/>
        <v>0</v>
      </c>
      <c r="O716" s="15">
        <f t="shared" si="62"/>
        <v>0</v>
      </c>
      <c r="P716" s="212">
        <f t="shared" si="63"/>
        <v>5.5501194207728322</v>
      </c>
      <c r="Q716" s="15">
        <f t="shared" si="63"/>
        <v>83407.194655374115</v>
      </c>
      <c r="R716" s="133"/>
      <c r="S716" s="133"/>
      <c r="T716" s="133"/>
      <c r="U716" s="133"/>
      <c r="V716" s="133"/>
      <c r="W716" s="133"/>
      <c r="X716" s="213">
        <f t="shared" si="60"/>
        <v>0</v>
      </c>
      <c r="Y716" s="213"/>
      <c r="Z716" s="214">
        <f t="shared" si="61"/>
        <v>0</v>
      </c>
      <c r="AA716" s="133"/>
    </row>
    <row r="717" spans="2:27" ht="38.25" hidden="1" x14ac:dyDescent="0.25">
      <c r="B717" s="208">
        <v>16</v>
      </c>
      <c r="C717" s="209" t="s">
        <v>74</v>
      </c>
      <c r="D717" s="14" t="s">
        <v>75</v>
      </c>
      <c r="E717" s="74" t="s">
        <v>96</v>
      </c>
      <c r="F717" s="14" t="s">
        <v>92</v>
      </c>
      <c r="G717" s="75" t="s">
        <v>78</v>
      </c>
      <c r="H717" s="210">
        <v>58232</v>
      </c>
      <c r="I717" s="210">
        <v>60112</v>
      </c>
      <c r="J717" s="183">
        <v>2025</v>
      </c>
      <c r="K717" s="15" t="s">
        <v>197</v>
      </c>
      <c r="L717" s="2">
        <f>Mensualización!BS28</f>
        <v>13.87529855193208</v>
      </c>
      <c r="M717" s="211">
        <f t="shared" si="64"/>
        <v>834071.94655374112</v>
      </c>
      <c r="N717" s="2">
        <f t="shared" ref="N717:N780" si="65">+Z717</f>
        <v>0</v>
      </c>
      <c r="O717" s="15">
        <f t="shared" si="62"/>
        <v>0</v>
      </c>
      <c r="P717" s="212">
        <f t="shared" si="63"/>
        <v>13.87529855193208</v>
      </c>
      <c r="Q717" s="15">
        <f t="shared" si="63"/>
        <v>834071.94655374112</v>
      </c>
      <c r="R717" s="133"/>
      <c r="S717" s="133"/>
      <c r="T717" s="133"/>
      <c r="U717" s="133"/>
      <c r="V717" s="133"/>
      <c r="W717" s="133"/>
      <c r="X717" s="213">
        <f t="shared" si="60"/>
        <v>0</v>
      </c>
      <c r="Y717" s="213"/>
      <c r="Z717" s="214">
        <f t="shared" si="61"/>
        <v>0</v>
      </c>
      <c r="AA717" s="133"/>
    </row>
    <row r="718" spans="2:27" ht="38.25" hidden="1" x14ac:dyDescent="0.25">
      <c r="B718" s="208">
        <v>17</v>
      </c>
      <c r="C718" s="209" t="s">
        <v>74</v>
      </c>
      <c r="D718" s="14" t="s">
        <v>75</v>
      </c>
      <c r="E718" s="74" t="s">
        <v>97</v>
      </c>
      <c r="F718" s="14" t="s">
        <v>92</v>
      </c>
      <c r="G718" s="75" t="s">
        <v>78</v>
      </c>
      <c r="H718" s="210">
        <v>43674</v>
      </c>
      <c r="I718" s="210">
        <v>45084</v>
      </c>
      <c r="J718" s="183">
        <v>2025</v>
      </c>
      <c r="K718" s="15" t="s">
        <v>197</v>
      </c>
      <c r="L718" s="2">
        <f>Mensualización!BS29</f>
        <v>4.6737847753876478</v>
      </c>
      <c r="M718" s="211">
        <f t="shared" si="64"/>
        <v>210712.91281357672</v>
      </c>
      <c r="N718" s="2">
        <f t="shared" si="65"/>
        <v>0</v>
      </c>
      <c r="O718" s="15">
        <f t="shared" si="62"/>
        <v>0</v>
      </c>
      <c r="P718" s="212">
        <f t="shared" si="63"/>
        <v>4.6737847753876478</v>
      </c>
      <c r="Q718" s="15">
        <f t="shared" si="63"/>
        <v>210712.91281357672</v>
      </c>
      <c r="R718" s="133"/>
      <c r="S718" s="133"/>
      <c r="T718" s="133"/>
      <c r="U718" s="133"/>
      <c r="V718" s="133"/>
      <c r="W718" s="133"/>
      <c r="X718" s="213">
        <f t="shared" si="60"/>
        <v>0</v>
      </c>
      <c r="Y718" s="213"/>
      <c r="Z718" s="214">
        <f t="shared" si="61"/>
        <v>0</v>
      </c>
      <c r="AA718" s="133"/>
    </row>
    <row r="719" spans="2:27" ht="38.25" hidden="1" x14ac:dyDescent="0.25">
      <c r="B719" s="208">
        <v>18</v>
      </c>
      <c r="C719" s="209" t="s">
        <v>74</v>
      </c>
      <c r="D719" s="14" t="s">
        <v>75</v>
      </c>
      <c r="E719" s="74" t="s">
        <v>98</v>
      </c>
      <c r="F719" s="14" t="s">
        <v>92</v>
      </c>
      <c r="G719" s="75" t="s">
        <v>78</v>
      </c>
      <c r="H719" s="210">
        <v>143344</v>
      </c>
      <c r="I719" s="210">
        <v>147976</v>
      </c>
      <c r="J719" s="183">
        <v>2025</v>
      </c>
      <c r="K719" s="15" t="s">
        <v>197</v>
      </c>
      <c r="L719" s="2">
        <f>Mensualización!BS30</f>
        <v>20.447808392320958</v>
      </c>
      <c r="M719" s="211">
        <f t="shared" si="64"/>
        <v>3025784.8946620859</v>
      </c>
      <c r="N719" s="2">
        <f t="shared" si="65"/>
        <v>0</v>
      </c>
      <c r="O719" s="15">
        <f t="shared" si="62"/>
        <v>0</v>
      </c>
      <c r="P719" s="212">
        <f t="shared" si="63"/>
        <v>20.447808392320958</v>
      </c>
      <c r="Q719" s="15">
        <f t="shared" si="63"/>
        <v>3025784.8946620859</v>
      </c>
      <c r="R719" s="133"/>
      <c r="S719" s="133"/>
      <c r="T719" s="133"/>
      <c r="U719" s="133"/>
      <c r="V719" s="133"/>
      <c r="W719" s="133"/>
      <c r="X719" s="213">
        <f t="shared" si="60"/>
        <v>0</v>
      </c>
      <c r="Y719" s="213"/>
      <c r="Z719" s="214">
        <f t="shared" si="61"/>
        <v>0</v>
      </c>
      <c r="AA719" s="133"/>
    </row>
    <row r="720" spans="2:27" ht="38.25" hidden="1" x14ac:dyDescent="0.25">
      <c r="B720" s="208">
        <v>19</v>
      </c>
      <c r="C720" s="209" t="s">
        <v>74</v>
      </c>
      <c r="D720" s="14" t="s">
        <v>75</v>
      </c>
      <c r="E720" s="74" t="s">
        <v>99</v>
      </c>
      <c r="F720" s="14" t="s">
        <v>77</v>
      </c>
      <c r="G720" s="75" t="s">
        <v>78</v>
      </c>
      <c r="H720" s="210">
        <v>2866880</v>
      </c>
      <c r="I720" s="210">
        <v>2959520</v>
      </c>
      <c r="J720" s="183">
        <v>2025</v>
      </c>
      <c r="K720" s="15" t="s">
        <v>197</v>
      </c>
      <c r="L720" s="2">
        <f>Mensualización!BS31</f>
        <v>0.29211154846172799</v>
      </c>
      <c r="M720" s="211">
        <f t="shared" si="64"/>
        <v>864509.96990345325</v>
      </c>
      <c r="N720" s="2">
        <f t="shared" si="65"/>
        <v>0</v>
      </c>
      <c r="O720" s="15">
        <f t="shared" si="62"/>
        <v>0</v>
      </c>
      <c r="P720" s="212">
        <f t="shared" si="63"/>
        <v>0.29211154846172799</v>
      </c>
      <c r="Q720" s="15">
        <f t="shared" si="63"/>
        <v>864509.96990345325</v>
      </c>
      <c r="R720" s="133"/>
      <c r="S720" s="133"/>
      <c r="T720" s="133"/>
      <c r="U720" s="133"/>
      <c r="V720" s="133"/>
      <c r="W720" s="133"/>
      <c r="X720" s="213">
        <f t="shared" si="60"/>
        <v>0</v>
      </c>
      <c r="Y720" s="213"/>
      <c r="Z720" s="214">
        <f t="shared" si="61"/>
        <v>0</v>
      </c>
      <c r="AA720" s="133"/>
    </row>
    <row r="721" spans="2:27" ht="38.25" hidden="1" x14ac:dyDescent="0.25">
      <c r="B721" s="208">
        <v>20</v>
      </c>
      <c r="C721" s="209" t="s">
        <v>74</v>
      </c>
      <c r="D721" s="14" t="s">
        <v>75</v>
      </c>
      <c r="E721" s="74" t="s">
        <v>100</v>
      </c>
      <c r="F721" s="14" t="s">
        <v>83</v>
      </c>
      <c r="G721" s="75" t="s">
        <v>78</v>
      </c>
      <c r="H721" s="210">
        <v>218370</v>
      </c>
      <c r="I721" s="210">
        <v>225420</v>
      </c>
      <c r="J721" s="183">
        <v>2025</v>
      </c>
      <c r="K721" s="15" t="s">
        <v>197</v>
      </c>
      <c r="L721" s="2">
        <f>Mensualización!BS32</f>
        <v>9.2015137765444326</v>
      </c>
      <c r="M721" s="211">
        <f t="shared" si="64"/>
        <v>2074205.2355086459</v>
      </c>
      <c r="N721" s="2">
        <f t="shared" si="65"/>
        <v>0</v>
      </c>
      <c r="O721" s="15">
        <f t="shared" si="62"/>
        <v>0</v>
      </c>
      <c r="P721" s="212">
        <f t="shared" si="63"/>
        <v>9.2015137765444326</v>
      </c>
      <c r="Q721" s="15">
        <f t="shared" si="63"/>
        <v>2074205.2355086459</v>
      </c>
      <c r="R721" s="133"/>
      <c r="S721" s="133"/>
      <c r="T721" s="133"/>
      <c r="U721" s="133"/>
      <c r="V721" s="133"/>
      <c r="W721" s="133"/>
      <c r="X721" s="213">
        <f t="shared" si="60"/>
        <v>0</v>
      </c>
      <c r="Y721" s="213"/>
      <c r="Z721" s="214">
        <f t="shared" si="61"/>
        <v>0</v>
      </c>
      <c r="AA721" s="133"/>
    </row>
    <row r="722" spans="2:27" ht="38.25" hidden="1" x14ac:dyDescent="0.25">
      <c r="B722" s="208">
        <v>21</v>
      </c>
      <c r="C722" s="209" t="s">
        <v>74</v>
      </c>
      <c r="D722" s="14" t="s">
        <v>75</v>
      </c>
      <c r="E722" s="74" t="s">
        <v>101</v>
      </c>
      <c r="F722" s="14" t="s">
        <v>92</v>
      </c>
      <c r="G722" s="75" t="s">
        <v>78</v>
      </c>
      <c r="H722" s="210">
        <v>153345</v>
      </c>
      <c r="I722" s="210">
        <v>158298</v>
      </c>
      <c r="J722" s="183">
        <v>2025</v>
      </c>
      <c r="K722" s="15" t="s">
        <v>197</v>
      </c>
      <c r="L722" s="2">
        <f>Mensualización!BS33</f>
        <v>5.1119520980802395</v>
      </c>
      <c r="M722" s="211">
        <f t="shared" si="64"/>
        <v>809211.79322190571</v>
      </c>
      <c r="N722" s="2">
        <f t="shared" si="65"/>
        <v>0</v>
      </c>
      <c r="O722" s="15">
        <f t="shared" si="62"/>
        <v>0</v>
      </c>
      <c r="P722" s="212">
        <f t="shared" si="63"/>
        <v>5.1119520980802395</v>
      </c>
      <c r="Q722" s="15">
        <f t="shared" si="63"/>
        <v>809211.79322190571</v>
      </c>
      <c r="R722" s="133"/>
      <c r="S722" s="133"/>
      <c r="T722" s="133"/>
      <c r="U722" s="133"/>
      <c r="V722" s="133"/>
      <c r="W722" s="133"/>
      <c r="X722" s="213">
        <f t="shared" si="60"/>
        <v>0</v>
      </c>
      <c r="Y722" s="213"/>
      <c r="Z722" s="214">
        <f t="shared" si="61"/>
        <v>0</v>
      </c>
      <c r="AA722" s="133"/>
    </row>
    <row r="723" spans="2:27" ht="38.25" hidden="1" x14ac:dyDescent="0.25">
      <c r="B723" s="208">
        <v>22</v>
      </c>
      <c r="C723" s="209" t="s">
        <v>74</v>
      </c>
      <c r="D723" s="14" t="s">
        <v>75</v>
      </c>
      <c r="E723" s="74" t="s">
        <v>102</v>
      </c>
      <c r="F723" s="14" t="s">
        <v>92</v>
      </c>
      <c r="G723" s="75" t="s">
        <v>78</v>
      </c>
      <c r="H723" s="210">
        <v>262044</v>
      </c>
      <c r="I723" s="210">
        <v>270504</v>
      </c>
      <c r="J723" s="183">
        <v>2025</v>
      </c>
      <c r="K723" s="15" t="s">
        <v>197</v>
      </c>
      <c r="L723" s="2">
        <f>Mensualización!BS34</f>
        <v>0.14605577423086399</v>
      </c>
      <c r="M723" s="211">
        <f t="shared" si="64"/>
        <v>39508.671152545634</v>
      </c>
      <c r="N723" s="2">
        <f t="shared" si="65"/>
        <v>0</v>
      </c>
      <c r="O723" s="15">
        <f t="shared" si="62"/>
        <v>0</v>
      </c>
      <c r="P723" s="212">
        <f t="shared" si="63"/>
        <v>0.14605577423086399</v>
      </c>
      <c r="Q723" s="15">
        <f t="shared" si="63"/>
        <v>39508.671152545634</v>
      </c>
      <c r="R723" s="133"/>
      <c r="S723" s="133"/>
      <c r="T723" s="133"/>
      <c r="U723" s="133"/>
      <c r="V723" s="133"/>
      <c r="W723" s="133"/>
      <c r="X723" s="213">
        <f t="shared" si="60"/>
        <v>0</v>
      </c>
      <c r="Y723" s="213"/>
      <c r="Z723" s="214">
        <f t="shared" si="61"/>
        <v>0</v>
      </c>
      <c r="AA723" s="133"/>
    </row>
    <row r="724" spans="2:27" ht="38.25" hidden="1" x14ac:dyDescent="0.25">
      <c r="B724" s="208">
        <v>23</v>
      </c>
      <c r="C724" s="209" t="s">
        <v>74</v>
      </c>
      <c r="D724" s="14" t="s">
        <v>75</v>
      </c>
      <c r="E724" s="74" t="s">
        <v>103</v>
      </c>
      <c r="F724" s="14" t="s">
        <v>92</v>
      </c>
      <c r="G724" s="75" t="s">
        <v>78</v>
      </c>
      <c r="H724" s="210">
        <v>114222</v>
      </c>
      <c r="I724" s="210">
        <v>117912</v>
      </c>
      <c r="J724" s="183">
        <v>2025</v>
      </c>
      <c r="K724" s="15" t="s">
        <v>197</v>
      </c>
      <c r="L724" s="2">
        <f>Mensualización!BS35</f>
        <v>0.87633464538518402</v>
      </c>
      <c r="M724" s="211">
        <f t="shared" si="64"/>
        <v>103330.37070665782</v>
      </c>
      <c r="N724" s="2">
        <f t="shared" si="65"/>
        <v>0</v>
      </c>
      <c r="O724" s="15">
        <f t="shared" si="62"/>
        <v>0</v>
      </c>
      <c r="P724" s="212">
        <f t="shared" si="63"/>
        <v>0.87633464538518402</v>
      </c>
      <c r="Q724" s="15">
        <f t="shared" si="63"/>
        <v>103330.37070665782</v>
      </c>
      <c r="R724" s="133"/>
      <c r="S724" s="133"/>
      <c r="T724" s="133"/>
      <c r="U724" s="133"/>
      <c r="V724" s="133"/>
      <c r="W724" s="133"/>
      <c r="X724" s="213">
        <f t="shared" si="60"/>
        <v>0</v>
      </c>
      <c r="Y724" s="213"/>
      <c r="Z724" s="214">
        <f t="shared" si="61"/>
        <v>0</v>
      </c>
      <c r="AA724" s="133"/>
    </row>
    <row r="725" spans="2:27" ht="38.25" hidden="1" x14ac:dyDescent="0.25">
      <c r="B725" s="208">
        <v>24</v>
      </c>
      <c r="C725" s="209" t="s">
        <v>74</v>
      </c>
      <c r="D725" s="14" t="s">
        <v>75</v>
      </c>
      <c r="E725" s="74" t="s">
        <v>104</v>
      </c>
      <c r="F725" s="14" t="s">
        <v>92</v>
      </c>
      <c r="G725" s="75" t="s">
        <v>78</v>
      </c>
      <c r="H725" s="210">
        <v>87348</v>
      </c>
      <c r="I725" s="210">
        <v>90168</v>
      </c>
      <c r="J725" s="183">
        <v>2025</v>
      </c>
      <c r="K725" s="15" t="s">
        <v>197</v>
      </c>
      <c r="L725" s="2">
        <f>Mensualización!BS36</f>
        <v>5.5501194207728322</v>
      </c>
      <c r="M725" s="211">
        <f t="shared" si="64"/>
        <v>500443.16793224472</v>
      </c>
      <c r="N725" s="2">
        <f t="shared" si="65"/>
        <v>0</v>
      </c>
      <c r="O725" s="15">
        <f t="shared" si="62"/>
        <v>0</v>
      </c>
      <c r="P725" s="212">
        <f t="shared" si="63"/>
        <v>5.5501194207728322</v>
      </c>
      <c r="Q725" s="15">
        <f t="shared" si="63"/>
        <v>500443.16793224472</v>
      </c>
      <c r="R725" s="133"/>
      <c r="S725" s="133"/>
      <c r="T725" s="133"/>
      <c r="U725" s="133"/>
      <c r="V725" s="133"/>
      <c r="W725" s="133"/>
      <c r="X725" s="213">
        <f t="shared" si="60"/>
        <v>0</v>
      </c>
      <c r="Y725" s="213"/>
      <c r="Z725" s="214">
        <f t="shared" si="61"/>
        <v>0</v>
      </c>
      <c r="AA725" s="133"/>
    </row>
    <row r="726" spans="2:27" ht="38.25" hidden="1" x14ac:dyDescent="0.25">
      <c r="B726" s="208">
        <v>25</v>
      </c>
      <c r="C726" s="209" t="s">
        <v>74</v>
      </c>
      <c r="D726" s="14" t="s">
        <v>75</v>
      </c>
      <c r="E726" s="74" t="s">
        <v>105</v>
      </c>
      <c r="F726" s="14" t="s">
        <v>92</v>
      </c>
      <c r="G726" s="75" t="s">
        <v>78</v>
      </c>
      <c r="H726" s="210">
        <v>87348</v>
      </c>
      <c r="I726" s="210">
        <v>90168</v>
      </c>
      <c r="J726" s="183">
        <v>2025</v>
      </c>
      <c r="K726" s="15" t="s">
        <v>197</v>
      </c>
      <c r="L726" s="2">
        <f>Mensualización!BS37</f>
        <v>0.87633464538518402</v>
      </c>
      <c r="M726" s="211">
        <f t="shared" si="64"/>
        <v>79017.342305091268</v>
      </c>
      <c r="N726" s="2">
        <f t="shared" si="65"/>
        <v>0</v>
      </c>
      <c r="O726" s="15">
        <f t="shared" si="62"/>
        <v>0</v>
      </c>
      <c r="P726" s="212">
        <f t="shared" si="63"/>
        <v>0.87633464538518402</v>
      </c>
      <c r="Q726" s="15">
        <f t="shared" si="63"/>
        <v>79017.342305091268</v>
      </c>
      <c r="R726" s="133"/>
      <c r="S726" s="133"/>
      <c r="T726" s="133"/>
      <c r="U726" s="133"/>
      <c r="V726" s="133"/>
      <c r="W726" s="133"/>
      <c r="X726" s="213">
        <f t="shared" si="60"/>
        <v>0</v>
      </c>
      <c r="Y726" s="213"/>
      <c r="Z726" s="214">
        <f t="shared" si="61"/>
        <v>0</v>
      </c>
      <c r="AA726" s="133"/>
    </row>
    <row r="727" spans="2:27" ht="38.25" hidden="1" x14ac:dyDescent="0.25">
      <c r="B727" s="208">
        <v>26</v>
      </c>
      <c r="C727" s="209" t="s">
        <v>74</v>
      </c>
      <c r="D727" s="14" t="s">
        <v>75</v>
      </c>
      <c r="E727" s="74" t="s">
        <v>106</v>
      </c>
      <c r="F727" s="14" t="s">
        <v>92</v>
      </c>
      <c r="G727" s="75" t="s">
        <v>78</v>
      </c>
      <c r="H727" s="210">
        <v>87348</v>
      </c>
      <c r="I727" s="210">
        <v>90168</v>
      </c>
      <c r="J727" s="183">
        <v>2025</v>
      </c>
      <c r="K727" s="15" t="s">
        <v>197</v>
      </c>
      <c r="L727" s="2">
        <f>Mensualización!BS38</f>
        <v>1.46055774230864</v>
      </c>
      <c r="M727" s="211">
        <f t="shared" si="64"/>
        <v>131695.57050848546</v>
      </c>
      <c r="N727" s="2">
        <f t="shared" si="65"/>
        <v>0</v>
      </c>
      <c r="O727" s="15">
        <f t="shared" si="62"/>
        <v>0</v>
      </c>
      <c r="P727" s="212">
        <f t="shared" si="63"/>
        <v>1.46055774230864</v>
      </c>
      <c r="Q727" s="15">
        <f t="shared" si="63"/>
        <v>131695.57050848546</v>
      </c>
      <c r="R727" s="133"/>
      <c r="S727" s="133"/>
      <c r="T727" s="133"/>
      <c r="U727" s="133"/>
      <c r="V727" s="133"/>
      <c r="W727" s="133"/>
      <c r="X727" s="213">
        <f t="shared" si="60"/>
        <v>0</v>
      </c>
      <c r="Y727" s="213"/>
      <c r="Z727" s="214">
        <f t="shared" si="61"/>
        <v>0</v>
      </c>
      <c r="AA727" s="133"/>
    </row>
    <row r="728" spans="2:27" ht="38.25" hidden="1" x14ac:dyDescent="0.25">
      <c r="B728" s="208">
        <v>27</v>
      </c>
      <c r="C728" s="209" t="s">
        <v>74</v>
      </c>
      <c r="D728" s="14" t="s">
        <v>75</v>
      </c>
      <c r="E728" s="74" t="s">
        <v>107</v>
      </c>
      <c r="F728" s="14" t="s">
        <v>92</v>
      </c>
      <c r="G728" s="75" t="s">
        <v>78</v>
      </c>
      <c r="H728" s="210">
        <v>87348</v>
      </c>
      <c r="I728" s="210">
        <v>90168</v>
      </c>
      <c r="J728" s="183">
        <v>2025</v>
      </c>
      <c r="K728" s="15" t="s">
        <v>197</v>
      </c>
      <c r="L728" s="2">
        <f>Mensualización!BS39</f>
        <v>0.87633464538518402</v>
      </c>
      <c r="M728" s="211">
        <f t="shared" si="64"/>
        <v>79017.342305091268</v>
      </c>
      <c r="N728" s="2">
        <f t="shared" si="65"/>
        <v>0</v>
      </c>
      <c r="O728" s="15">
        <f t="shared" si="62"/>
        <v>0</v>
      </c>
      <c r="P728" s="212">
        <f t="shared" si="63"/>
        <v>0.87633464538518402</v>
      </c>
      <c r="Q728" s="15">
        <f t="shared" si="63"/>
        <v>79017.342305091268</v>
      </c>
      <c r="R728" s="133"/>
      <c r="S728" s="133"/>
      <c r="T728" s="133"/>
      <c r="U728" s="133"/>
      <c r="V728" s="133"/>
      <c r="W728" s="133"/>
      <c r="X728" s="213">
        <f t="shared" si="60"/>
        <v>0</v>
      </c>
      <c r="Y728" s="213"/>
      <c r="Z728" s="214">
        <f t="shared" si="61"/>
        <v>0</v>
      </c>
      <c r="AA728" s="133"/>
    </row>
    <row r="729" spans="2:27" ht="38.25" hidden="1" x14ac:dyDescent="0.25">
      <c r="B729" s="208">
        <v>28</v>
      </c>
      <c r="C729" s="209" t="s">
        <v>74</v>
      </c>
      <c r="D729" s="14" t="s">
        <v>75</v>
      </c>
      <c r="E729" s="74" t="s">
        <v>108</v>
      </c>
      <c r="F729" s="14" t="s">
        <v>92</v>
      </c>
      <c r="G729" s="75" t="s">
        <v>78</v>
      </c>
      <c r="H729" s="210">
        <v>53754</v>
      </c>
      <c r="I729" s="210">
        <v>55491</v>
      </c>
      <c r="J729" s="183">
        <v>2025</v>
      </c>
      <c r="K729" s="15" t="s">
        <v>197</v>
      </c>
      <c r="L729" s="2">
        <f>Mensualización!BS40</f>
        <v>1.168446193846912</v>
      </c>
      <c r="M729" s="211">
        <f t="shared" si="64"/>
        <v>64838.247742758991</v>
      </c>
      <c r="N729" s="2">
        <f t="shared" si="65"/>
        <v>0</v>
      </c>
      <c r="O729" s="15">
        <f t="shared" si="62"/>
        <v>0</v>
      </c>
      <c r="P729" s="212">
        <f t="shared" si="63"/>
        <v>1.168446193846912</v>
      </c>
      <c r="Q729" s="15">
        <f t="shared" si="63"/>
        <v>64838.247742758991</v>
      </c>
      <c r="R729" s="133"/>
      <c r="S729" s="133"/>
      <c r="T729" s="133"/>
      <c r="U729" s="133"/>
      <c r="V729" s="133"/>
      <c r="W729" s="133"/>
      <c r="X729" s="213">
        <f t="shared" si="60"/>
        <v>0</v>
      </c>
      <c r="Y729" s="213"/>
      <c r="Z729" s="214">
        <f t="shared" si="61"/>
        <v>0</v>
      </c>
      <c r="AA729" s="133"/>
    </row>
    <row r="730" spans="2:27" ht="38.25" hidden="1" x14ac:dyDescent="0.25">
      <c r="B730" s="208">
        <v>29</v>
      </c>
      <c r="C730" s="209" t="s">
        <v>74</v>
      </c>
      <c r="D730" s="14" t="s">
        <v>75</v>
      </c>
      <c r="E730" s="74" t="s">
        <v>109</v>
      </c>
      <c r="F730" s="14" t="s">
        <v>92</v>
      </c>
      <c r="G730" s="75" t="s">
        <v>78</v>
      </c>
      <c r="H730" s="210">
        <v>33594</v>
      </c>
      <c r="I730" s="210">
        <v>34680</v>
      </c>
      <c r="J730" s="183">
        <v>2025</v>
      </c>
      <c r="K730" s="15" t="s">
        <v>197</v>
      </c>
      <c r="L730" s="2">
        <f>Mensualización!BS41</f>
        <v>0.73027887115432</v>
      </c>
      <c r="M730" s="211">
        <f t="shared" si="64"/>
        <v>25326.071251631816</v>
      </c>
      <c r="N730" s="2">
        <f t="shared" si="65"/>
        <v>0</v>
      </c>
      <c r="O730" s="15">
        <f t="shared" si="62"/>
        <v>0</v>
      </c>
      <c r="P730" s="212">
        <f t="shared" si="63"/>
        <v>0.73027887115432</v>
      </c>
      <c r="Q730" s="15">
        <f t="shared" si="63"/>
        <v>25326.071251631816</v>
      </c>
      <c r="R730" s="133"/>
      <c r="S730" s="133"/>
      <c r="T730" s="133"/>
      <c r="U730" s="133"/>
      <c r="V730" s="133"/>
      <c r="W730" s="133"/>
      <c r="X730" s="213">
        <f t="shared" si="60"/>
        <v>0</v>
      </c>
      <c r="Y730" s="213"/>
      <c r="Z730" s="214">
        <f t="shared" si="61"/>
        <v>0</v>
      </c>
      <c r="AA730" s="133"/>
    </row>
    <row r="731" spans="2:27" ht="38.25" hidden="1" x14ac:dyDescent="0.25">
      <c r="B731" s="208">
        <v>30</v>
      </c>
      <c r="C731" s="209" t="s">
        <v>74</v>
      </c>
      <c r="D731" s="14" t="s">
        <v>75</v>
      </c>
      <c r="E731" s="74" t="s">
        <v>110</v>
      </c>
      <c r="F731" s="14" t="s">
        <v>92</v>
      </c>
      <c r="G731" s="75" t="s">
        <v>78</v>
      </c>
      <c r="H731" s="210">
        <v>153345</v>
      </c>
      <c r="I731" s="210">
        <v>158298</v>
      </c>
      <c r="J731" s="183">
        <v>2025</v>
      </c>
      <c r="K731" s="15" t="s">
        <v>197</v>
      </c>
      <c r="L731" s="2">
        <f>Mensualización!BS42</f>
        <v>0.14605577423086399</v>
      </c>
      <c r="M731" s="211">
        <f t="shared" si="64"/>
        <v>23120.33694919731</v>
      </c>
      <c r="N731" s="2">
        <f t="shared" si="65"/>
        <v>0</v>
      </c>
      <c r="O731" s="15">
        <f t="shared" si="62"/>
        <v>0</v>
      </c>
      <c r="P731" s="212">
        <f t="shared" si="63"/>
        <v>0.14605577423086399</v>
      </c>
      <c r="Q731" s="15">
        <f t="shared" si="63"/>
        <v>23120.33694919731</v>
      </c>
      <c r="R731" s="133"/>
      <c r="S731" s="133"/>
      <c r="T731" s="133"/>
      <c r="U731" s="133"/>
      <c r="V731" s="133"/>
      <c r="W731" s="133"/>
      <c r="X731" s="213">
        <f t="shared" si="60"/>
        <v>0</v>
      </c>
      <c r="Y731" s="213"/>
      <c r="Z731" s="214">
        <f t="shared" si="61"/>
        <v>0</v>
      </c>
      <c r="AA731" s="133"/>
    </row>
    <row r="732" spans="2:27" ht="38.25" hidden="1" x14ac:dyDescent="0.25">
      <c r="B732" s="208">
        <v>31</v>
      </c>
      <c r="C732" s="209" t="s">
        <v>74</v>
      </c>
      <c r="D732" s="14" t="s">
        <v>75</v>
      </c>
      <c r="E732" s="74" t="s">
        <v>111</v>
      </c>
      <c r="F732" s="14" t="s">
        <v>112</v>
      </c>
      <c r="G732" s="75" t="s">
        <v>78</v>
      </c>
      <c r="H732" s="210">
        <v>262044</v>
      </c>
      <c r="I732" s="210">
        <v>270507</v>
      </c>
      <c r="J732" s="183">
        <v>2025</v>
      </c>
      <c r="K732" s="15" t="s">
        <v>197</v>
      </c>
      <c r="L732" s="2">
        <f>Mensualización!BS43</f>
        <v>23.36892387693824</v>
      </c>
      <c r="M732" s="211">
        <f t="shared" si="64"/>
        <v>6321457.4911789326</v>
      </c>
      <c r="N732" s="2">
        <f t="shared" si="65"/>
        <v>0</v>
      </c>
      <c r="O732" s="15">
        <f t="shared" si="62"/>
        <v>0</v>
      </c>
      <c r="P732" s="212">
        <f t="shared" si="63"/>
        <v>23.36892387693824</v>
      </c>
      <c r="Q732" s="15">
        <f t="shared" si="63"/>
        <v>6321457.4911789326</v>
      </c>
      <c r="R732" s="133"/>
      <c r="S732" s="133"/>
      <c r="T732" s="133"/>
      <c r="U732" s="133"/>
      <c r="V732" s="133"/>
      <c r="W732" s="133"/>
      <c r="X732" s="213">
        <f t="shared" si="60"/>
        <v>0</v>
      </c>
      <c r="Y732" s="213"/>
      <c r="Z732" s="214">
        <f t="shared" si="61"/>
        <v>0</v>
      </c>
      <c r="AA732" s="133"/>
    </row>
    <row r="733" spans="2:27" ht="38.25" hidden="1" x14ac:dyDescent="0.25">
      <c r="B733" s="208">
        <v>32</v>
      </c>
      <c r="C733" s="209" t="s">
        <v>74</v>
      </c>
      <c r="D733" s="14" t="s">
        <v>75</v>
      </c>
      <c r="E733" s="74" t="s">
        <v>113</v>
      </c>
      <c r="F733" s="14" t="s">
        <v>114</v>
      </c>
      <c r="G733" s="75" t="s">
        <v>78</v>
      </c>
      <c r="H733" s="210">
        <v>349392</v>
      </c>
      <c r="I733" s="210">
        <v>360676</v>
      </c>
      <c r="J733" s="183">
        <v>2025</v>
      </c>
      <c r="K733" s="15" t="s">
        <v>197</v>
      </c>
      <c r="L733" s="2">
        <f>Mensualización!BS44</f>
        <v>1.168446193846912</v>
      </c>
      <c r="M733" s="211">
        <f t="shared" si="64"/>
        <v>421430.49941192882</v>
      </c>
      <c r="N733" s="2">
        <f t="shared" si="65"/>
        <v>0</v>
      </c>
      <c r="O733" s="15">
        <f t="shared" si="62"/>
        <v>0</v>
      </c>
      <c r="P733" s="212">
        <f t="shared" si="63"/>
        <v>1.168446193846912</v>
      </c>
      <c r="Q733" s="15">
        <f t="shared" si="63"/>
        <v>421430.49941192882</v>
      </c>
      <c r="R733" s="133"/>
      <c r="S733" s="133"/>
      <c r="T733" s="133"/>
      <c r="U733" s="133"/>
      <c r="V733" s="133"/>
      <c r="W733" s="133"/>
      <c r="X733" s="213">
        <f t="shared" si="60"/>
        <v>0</v>
      </c>
      <c r="Y733" s="213"/>
      <c r="Z733" s="214">
        <f t="shared" si="61"/>
        <v>0</v>
      </c>
      <c r="AA733" s="133"/>
    </row>
    <row r="734" spans="2:27" ht="38.25" hidden="1" x14ac:dyDescent="0.25">
      <c r="B734" s="208">
        <v>33</v>
      </c>
      <c r="C734" s="209" t="s">
        <v>74</v>
      </c>
      <c r="D734" s="14" t="s">
        <v>75</v>
      </c>
      <c r="E734" s="74" t="s">
        <v>115</v>
      </c>
      <c r="F734" s="14" t="s">
        <v>116</v>
      </c>
      <c r="G734" s="75" t="s">
        <v>78</v>
      </c>
      <c r="H734" s="210">
        <v>698784</v>
      </c>
      <c r="I734" s="210">
        <v>721352</v>
      </c>
      <c r="J734" s="183">
        <v>2025</v>
      </c>
      <c r="K734" s="15" t="s">
        <v>197</v>
      </c>
      <c r="L734" s="2">
        <f>Mensualización!BS45</f>
        <v>2.3368923876938239</v>
      </c>
      <c r="M734" s="211">
        <f t="shared" si="64"/>
        <v>1685721.9976477153</v>
      </c>
      <c r="N734" s="2">
        <f t="shared" si="65"/>
        <v>0</v>
      </c>
      <c r="O734" s="15">
        <f t="shared" si="62"/>
        <v>0</v>
      </c>
      <c r="P734" s="212">
        <f t="shared" si="63"/>
        <v>2.3368923876938239</v>
      </c>
      <c r="Q734" s="15">
        <f t="shared" si="63"/>
        <v>1685721.9976477153</v>
      </c>
      <c r="R734" s="133"/>
      <c r="S734" s="133"/>
      <c r="T734" s="133"/>
      <c r="U734" s="133"/>
      <c r="V734" s="133"/>
      <c r="W734" s="133"/>
      <c r="X734" s="213">
        <f t="shared" si="60"/>
        <v>0</v>
      </c>
      <c r="Y734" s="213"/>
      <c r="Z734" s="214">
        <f t="shared" si="61"/>
        <v>0</v>
      </c>
      <c r="AA734" s="133"/>
    </row>
    <row r="735" spans="2:27" ht="38.25" hidden="1" x14ac:dyDescent="0.25">
      <c r="B735" s="208">
        <v>34</v>
      </c>
      <c r="C735" s="209" t="s">
        <v>74</v>
      </c>
      <c r="D735" s="14" t="s">
        <v>75</v>
      </c>
      <c r="E735" s="74" t="s">
        <v>117</v>
      </c>
      <c r="F735" s="14" t="s">
        <v>118</v>
      </c>
      <c r="G735" s="75" t="s">
        <v>119</v>
      </c>
      <c r="H735" s="210">
        <v>309078</v>
      </c>
      <c r="I735" s="210">
        <v>319059</v>
      </c>
      <c r="J735" s="183">
        <v>2025</v>
      </c>
      <c r="K735" s="15" t="s">
        <v>197</v>
      </c>
      <c r="L735" s="2">
        <f>Mensualización!BS46</f>
        <v>0</v>
      </c>
      <c r="M735" s="211">
        <f t="shared" si="64"/>
        <v>0</v>
      </c>
      <c r="N735" s="2">
        <f t="shared" si="65"/>
        <v>0</v>
      </c>
      <c r="O735" s="15">
        <f t="shared" si="62"/>
        <v>0</v>
      </c>
      <c r="P735" s="212">
        <f t="shared" si="63"/>
        <v>0</v>
      </c>
      <c r="Q735" s="15">
        <f t="shared" si="63"/>
        <v>0</v>
      </c>
      <c r="R735" s="133"/>
      <c r="S735" s="133"/>
      <c r="T735" s="133"/>
      <c r="U735" s="133"/>
      <c r="V735" s="133"/>
      <c r="W735" s="133"/>
      <c r="X735" s="213">
        <f t="shared" si="60"/>
        <v>0</v>
      </c>
      <c r="Y735" s="213"/>
      <c r="Z735" s="214">
        <f t="shared" si="61"/>
        <v>0</v>
      </c>
      <c r="AA735" s="133"/>
    </row>
    <row r="736" spans="2:27" ht="38.25" hidden="1" x14ac:dyDescent="0.25">
      <c r="B736" s="208">
        <v>35</v>
      </c>
      <c r="C736" s="209" t="s">
        <v>74</v>
      </c>
      <c r="D736" s="14" t="s">
        <v>75</v>
      </c>
      <c r="E736" s="74" t="s">
        <v>120</v>
      </c>
      <c r="F736" s="14" t="s">
        <v>114</v>
      </c>
      <c r="G736" s="75" t="s">
        <v>119</v>
      </c>
      <c r="H736" s="210">
        <v>412104</v>
      </c>
      <c r="I736" s="210">
        <v>425412</v>
      </c>
      <c r="J736" s="183">
        <v>2025</v>
      </c>
      <c r="K736" s="15" t="s">
        <v>197</v>
      </c>
      <c r="L736" s="2">
        <f>Mensualización!BS47</f>
        <v>0</v>
      </c>
      <c r="M736" s="211">
        <f t="shared" si="64"/>
        <v>0</v>
      </c>
      <c r="N736" s="2">
        <f t="shared" si="65"/>
        <v>0</v>
      </c>
      <c r="O736" s="15">
        <f t="shared" si="62"/>
        <v>0</v>
      </c>
      <c r="P736" s="212">
        <f t="shared" si="63"/>
        <v>0</v>
      </c>
      <c r="Q736" s="15">
        <f t="shared" si="63"/>
        <v>0</v>
      </c>
      <c r="R736" s="133"/>
      <c r="S736" s="133"/>
      <c r="T736" s="133"/>
      <c r="U736" s="133"/>
      <c r="V736" s="133"/>
      <c r="W736" s="133"/>
      <c r="X736" s="213">
        <f t="shared" si="60"/>
        <v>0</v>
      </c>
      <c r="Y736" s="213"/>
      <c r="Z736" s="214">
        <f t="shared" si="61"/>
        <v>0</v>
      </c>
      <c r="AA736" s="133"/>
    </row>
    <row r="737" spans="2:27" ht="38.25" hidden="1" x14ac:dyDescent="0.25">
      <c r="B737" s="208">
        <v>36</v>
      </c>
      <c r="C737" s="209" t="s">
        <v>74</v>
      </c>
      <c r="D737" s="14" t="s">
        <v>75</v>
      </c>
      <c r="E737" s="74" t="s">
        <v>121</v>
      </c>
      <c r="F737" s="14" t="s">
        <v>116</v>
      </c>
      <c r="G737" s="75" t="s">
        <v>119</v>
      </c>
      <c r="H737" s="210">
        <v>824208</v>
      </c>
      <c r="I737" s="210">
        <v>850824</v>
      </c>
      <c r="J737" s="183">
        <v>2025</v>
      </c>
      <c r="K737" s="15" t="s">
        <v>197</v>
      </c>
      <c r="L737" s="2">
        <f>Mensualización!BS48</f>
        <v>0</v>
      </c>
      <c r="M737" s="211">
        <f t="shared" si="64"/>
        <v>0</v>
      </c>
      <c r="N737" s="2">
        <f t="shared" si="65"/>
        <v>0</v>
      </c>
      <c r="O737" s="15">
        <f t="shared" si="62"/>
        <v>0</v>
      </c>
      <c r="P737" s="212">
        <f t="shared" si="63"/>
        <v>0</v>
      </c>
      <c r="Q737" s="15">
        <f t="shared" si="63"/>
        <v>0</v>
      </c>
      <c r="R737" s="133"/>
      <c r="S737" s="133"/>
      <c r="T737" s="133"/>
      <c r="U737" s="133"/>
      <c r="V737" s="133"/>
      <c r="W737" s="133"/>
      <c r="X737" s="213">
        <f t="shared" si="60"/>
        <v>0</v>
      </c>
      <c r="Y737" s="213"/>
      <c r="Z737" s="214">
        <f t="shared" si="61"/>
        <v>0</v>
      </c>
      <c r="AA737" s="133"/>
    </row>
    <row r="738" spans="2:27" ht="38.25" hidden="1" x14ac:dyDescent="0.25">
      <c r="B738" s="208">
        <v>37</v>
      </c>
      <c r="C738" s="209" t="s">
        <v>74</v>
      </c>
      <c r="D738" s="14" t="s">
        <v>75</v>
      </c>
      <c r="E738" s="74" t="s">
        <v>122</v>
      </c>
      <c r="F738" s="14" t="s">
        <v>77</v>
      </c>
      <c r="G738" s="75" t="s">
        <v>119</v>
      </c>
      <c r="H738" s="210">
        <v>68086720</v>
      </c>
      <c r="I738" s="210">
        <v>70285760</v>
      </c>
      <c r="J738" s="183">
        <v>2025</v>
      </c>
      <c r="K738" s="15" t="s">
        <v>197</v>
      </c>
      <c r="L738" s="2">
        <f>Mensualización!BS49</f>
        <v>0.16450567012521272</v>
      </c>
      <c r="M738" s="211">
        <f t="shared" si="64"/>
        <v>11562406.049059872</v>
      </c>
      <c r="N738" s="2">
        <f t="shared" si="65"/>
        <v>0</v>
      </c>
      <c r="O738" s="15">
        <f t="shared" si="62"/>
        <v>0</v>
      </c>
      <c r="P738" s="212">
        <f t="shared" si="63"/>
        <v>0.16450567012521272</v>
      </c>
      <c r="Q738" s="15">
        <f t="shared" si="63"/>
        <v>11562406.049059872</v>
      </c>
      <c r="R738" s="133"/>
      <c r="S738" s="133"/>
      <c r="T738" s="133"/>
      <c r="U738" s="133"/>
      <c r="V738" s="133"/>
      <c r="W738" s="133"/>
      <c r="X738" s="213">
        <f t="shared" si="60"/>
        <v>0</v>
      </c>
      <c r="Y738" s="213"/>
      <c r="Z738" s="214">
        <f t="shared" si="61"/>
        <v>0</v>
      </c>
      <c r="AA738" s="133"/>
    </row>
    <row r="739" spans="2:27" ht="38.25" hidden="1" x14ac:dyDescent="0.25">
      <c r="B739" s="208">
        <v>38</v>
      </c>
      <c r="C739" s="209" t="s">
        <v>74</v>
      </c>
      <c r="D739" s="14" t="s">
        <v>75</v>
      </c>
      <c r="E739" s="74" t="s">
        <v>123</v>
      </c>
      <c r="F739" s="14" t="s">
        <v>77</v>
      </c>
      <c r="G739" s="75" t="s">
        <v>119</v>
      </c>
      <c r="H739" s="210">
        <v>30818240</v>
      </c>
      <c r="I739" s="210">
        <v>31813600</v>
      </c>
      <c r="J739" s="183">
        <v>2025</v>
      </c>
      <c r="K739" s="15" t="s">
        <v>197</v>
      </c>
      <c r="L739" s="2">
        <f>Mensualización!BS50</f>
        <v>0</v>
      </c>
      <c r="M739" s="211">
        <f t="shared" si="64"/>
        <v>0</v>
      </c>
      <c r="N739" s="2">
        <f t="shared" si="65"/>
        <v>0</v>
      </c>
      <c r="O739" s="15">
        <f t="shared" si="62"/>
        <v>0</v>
      </c>
      <c r="P739" s="212">
        <f t="shared" si="63"/>
        <v>0</v>
      </c>
      <c r="Q739" s="15">
        <f t="shared" si="63"/>
        <v>0</v>
      </c>
      <c r="R739" s="133"/>
      <c r="S739" s="133"/>
      <c r="T739" s="133"/>
      <c r="U739" s="133"/>
      <c r="V739" s="133"/>
      <c r="W739" s="133"/>
      <c r="X739" s="213">
        <f t="shared" si="60"/>
        <v>0</v>
      </c>
      <c r="Y739" s="213"/>
      <c r="Z739" s="214">
        <f t="shared" si="61"/>
        <v>0</v>
      </c>
      <c r="AA739" s="133"/>
    </row>
    <row r="740" spans="2:27" ht="38.25" hidden="1" x14ac:dyDescent="0.25">
      <c r="B740" s="208">
        <v>39</v>
      </c>
      <c r="C740" s="209" t="s">
        <v>74</v>
      </c>
      <c r="D740" s="14" t="s">
        <v>75</v>
      </c>
      <c r="E740" s="74" t="s">
        <v>124</v>
      </c>
      <c r="F740" s="14" t="s">
        <v>77</v>
      </c>
      <c r="G740" s="75" t="s">
        <v>119</v>
      </c>
      <c r="H740" s="210">
        <v>7167040</v>
      </c>
      <c r="I740" s="210">
        <v>7398560</v>
      </c>
      <c r="J740" s="183">
        <v>2025</v>
      </c>
      <c r="K740" s="15" t="s">
        <v>197</v>
      </c>
      <c r="L740" s="2">
        <f>Mensualización!BS51</f>
        <v>0</v>
      </c>
      <c r="M740" s="211">
        <f t="shared" si="64"/>
        <v>0</v>
      </c>
      <c r="N740" s="2">
        <f t="shared" si="65"/>
        <v>0</v>
      </c>
      <c r="O740" s="15">
        <f t="shared" si="62"/>
        <v>0</v>
      </c>
      <c r="P740" s="212">
        <f t="shared" si="63"/>
        <v>0</v>
      </c>
      <c r="Q740" s="15">
        <f t="shared" si="63"/>
        <v>0</v>
      </c>
      <c r="R740" s="133"/>
      <c r="S740" s="133"/>
      <c r="T740" s="133"/>
      <c r="U740" s="133"/>
      <c r="V740" s="133"/>
      <c r="W740" s="133"/>
      <c r="X740" s="213">
        <f t="shared" si="60"/>
        <v>0</v>
      </c>
      <c r="Y740" s="213"/>
      <c r="Z740" s="214">
        <f t="shared" si="61"/>
        <v>0</v>
      </c>
      <c r="AA740" s="133"/>
    </row>
    <row r="741" spans="2:27" ht="38.25" hidden="1" x14ac:dyDescent="0.25">
      <c r="B741" s="208">
        <v>40</v>
      </c>
      <c r="C741" s="209" t="s">
        <v>74</v>
      </c>
      <c r="D741" s="14" t="s">
        <v>75</v>
      </c>
      <c r="E741" s="74" t="s">
        <v>125</v>
      </c>
      <c r="F741" s="14" t="s">
        <v>77</v>
      </c>
      <c r="G741" s="75" t="s">
        <v>119</v>
      </c>
      <c r="H741" s="210">
        <v>13617280</v>
      </c>
      <c r="I741" s="210">
        <v>14056960</v>
      </c>
      <c r="J741" s="183">
        <v>2025</v>
      </c>
      <c r="K741" s="15" t="s">
        <v>197</v>
      </c>
      <c r="L741" s="2">
        <f>Mensualización!BS52</f>
        <v>0</v>
      </c>
      <c r="M741" s="211">
        <f t="shared" si="64"/>
        <v>0</v>
      </c>
      <c r="N741" s="2">
        <f t="shared" si="65"/>
        <v>0</v>
      </c>
      <c r="O741" s="15">
        <f t="shared" si="62"/>
        <v>0</v>
      </c>
      <c r="P741" s="212">
        <f t="shared" si="63"/>
        <v>0</v>
      </c>
      <c r="Q741" s="15">
        <f t="shared" si="63"/>
        <v>0</v>
      </c>
      <c r="R741" s="133"/>
      <c r="S741" s="133"/>
      <c r="T741" s="133"/>
      <c r="U741" s="133"/>
      <c r="V741" s="133"/>
      <c r="W741" s="133"/>
      <c r="X741" s="213">
        <f t="shared" si="60"/>
        <v>0</v>
      </c>
      <c r="Y741" s="213"/>
      <c r="Z741" s="214">
        <f t="shared" si="61"/>
        <v>0</v>
      </c>
      <c r="AA741" s="133"/>
    </row>
    <row r="742" spans="2:27" ht="38.25" hidden="1" x14ac:dyDescent="0.25">
      <c r="B742" s="208">
        <v>41</v>
      </c>
      <c r="C742" s="209" t="s">
        <v>74</v>
      </c>
      <c r="D742" s="14" t="s">
        <v>75</v>
      </c>
      <c r="E742" s="74" t="s">
        <v>126</v>
      </c>
      <c r="F742" s="14" t="s">
        <v>77</v>
      </c>
      <c r="G742" s="75" t="s">
        <v>78</v>
      </c>
      <c r="H742" s="210">
        <v>1000000</v>
      </c>
      <c r="I742" s="210">
        <v>1000000</v>
      </c>
      <c r="J742" s="183">
        <v>2025</v>
      </c>
      <c r="K742" s="15" t="s">
        <v>197</v>
      </c>
      <c r="L742" s="2">
        <f>Mensualización!BS53</f>
        <v>0.73027887115432</v>
      </c>
      <c r="M742" s="211">
        <f t="shared" si="64"/>
        <v>730278.87115431996</v>
      </c>
      <c r="N742" s="2">
        <f t="shared" si="65"/>
        <v>0</v>
      </c>
      <c r="O742" s="15">
        <f t="shared" si="62"/>
        <v>0</v>
      </c>
      <c r="P742" s="212">
        <f t="shared" si="63"/>
        <v>0.73027887115432</v>
      </c>
      <c r="Q742" s="15">
        <f t="shared" si="63"/>
        <v>730278.87115431996</v>
      </c>
      <c r="R742" s="133"/>
      <c r="S742" s="133"/>
      <c r="T742" s="133"/>
      <c r="U742" s="133"/>
      <c r="V742" s="133"/>
      <c r="W742" s="133"/>
      <c r="X742" s="213">
        <f t="shared" ref="X742:X805" si="66">SUM(R742:W742)</f>
        <v>0</v>
      </c>
      <c r="Y742" s="213"/>
      <c r="Z742" s="214">
        <f t="shared" ref="Z742:Z805" si="67">SUM(X742:Y742)</f>
        <v>0</v>
      </c>
      <c r="AA742" s="133"/>
    </row>
    <row r="743" spans="2:27" ht="38.25" hidden="1" x14ac:dyDescent="0.25">
      <c r="B743" s="208">
        <v>42</v>
      </c>
      <c r="C743" s="209" t="s">
        <v>74</v>
      </c>
      <c r="D743" s="14" t="s">
        <v>75</v>
      </c>
      <c r="E743" s="74" t="s">
        <v>127</v>
      </c>
      <c r="F743" s="14" t="s">
        <v>77</v>
      </c>
      <c r="G743" s="75" t="s">
        <v>78</v>
      </c>
      <c r="H743" s="210">
        <v>430032</v>
      </c>
      <c r="I743" s="210">
        <v>443928</v>
      </c>
      <c r="J743" s="183">
        <v>2025</v>
      </c>
      <c r="K743" s="15" t="s">
        <v>197</v>
      </c>
      <c r="L743" s="2">
        <f>Mensualización!BS54</f>
        <v>21.616254586167873</v>
      </c>
      <c r="M743" s="211">
        <f t="shared" si="64"/>
        <v>9596060.6659283321</v>
      </c>
      <c r="N743" s="2">
        <f t="shared" si="65"/>
        <v>0</v>
      </c>
      <c r="O743" s="15">
        <f t="shared" si="62"/>
        <v>0</v>
      </c>
      <c r="P743" s="212">
        <f t="shared" si="63"/>
        <v>21.616254586167873</v>
      </c>
      <c r="Q743" s="15">
        <f t="shared" si="63"/>
        <v>9596060.6659283321</v>
      </c>
      <c r="R743" s="133"/>
      <c r="S743" s="133"/>
      <c r="T743" s="133"/>
      <c r="U743" s="133"/>
      <c r="V743" s="133"/>
      <c r="W743" s="133"/>
      <c r="X743" s="213">
        <f t="shared" si="66"/>
        <v>0</v>
      </c>
      <c r="Y743" s="213"/>
      <c r="Z743" s="214">
        <f t="shared" si="67"/>
        <v>0</v>
      </c>
      <c r="AA743" s="133"/>
    </row>
    <row r="744" spans="2:27" ht="38.25" hidden="1" x14ac:dyDescent="0.25">
      <c r="B744" s="208">
        <v>43</v>
      </c>
      <c r="C744" s="209" t="s">
        <v>74</v>
      </c>
      <c r="D744" s="14" t="s">
        <v>75</v>
      </c>
      <c r="E744" s="74" t="s">
        <v>128</v>
      </c>
      <c r="F744" s="14" t="s">
        <v>77</v>
      </c>
      <c r="G744" s="75" t="s">
        <v>78</v>
      </c>
      <c r="H744" s="210">
        <v>1226760</v>
      </c>
      <c r="I744" s="210">
        <v>1266384</v>
      </c>
      <c r="J744" s="183">
        <v>2025</v>
      </c>
      <c r="K744" s="15" t="s">
        <v>197</v>
      </c>
      <c r="L744" s="2">
        <f>Mensualización!BS55</f>
        <v>1.168446193846912</v>
      </c>
      <c r="M744" s="211">
        <f t="shared" si="64"/>
        <v>1479701.5647486278</v>
      </c>
      <c r="N744" s="2">
        <f t="shared" si="65"/>
        <v>0</v>
      </c>
      <c r="O744" s="15">
        <f t="shared" si="62"/>
        <v>0</v>
      </c>
      <c r="P744" s="212">
        <f t="shared" si="63"/>
        <v>1.168446193846912</v>
      </c>
      <c r="Q744" s="15">
        <f t="shared" si="63"/>
        <v>1479701.5647486278</v>
      </c>
      <c r="R744" s="133"/>
      <c r="S744" s="133"/>
      <c r="T744" s="133"/>
      <c r="U744" s="133"/>
      <c r="V744" s="133"/>
      <c r="W744" s="133"/>
      <c r="X744" s="213">
        <f t="shared" si="66"/>
        <v>0</v>
      </c>
      <c r="Y744" s="213"/>
      <c r="Z744" s="214">
        <f t="shared" si="67"/>
        <v>0</v>
      </c>
      <c r="AA744" s="133"/>
    </row>
    <row r="745" spans="2:27" ht="38.25" hidden="1" x14ac:dyDescent="0.25">
      <c r="B745" s="208">
        <v>44</v>
      </c>
      <c r="C745" s="209" t="s">
        <v>74</v>
      </c>
      <c r="D745" s="14" t="s">
        <v>75</v>
      </c>
      <c r="E745" s="74" t="s">
        <v>129</v>
      </c>
      <c r="F745" s="14" t="s">
        <v>77</v>
      </c>
      <c r="G745" s="75" t="s">
        <v>78</v>
      </c>
      <c r="H745" s="210">
        <v>698784</v>
      </c>
      <c r="I745" s="210">
        <v>721344</v>
      </c>
      <c r="J745" s="183">
        <v>2025</v>
      </c>
      <c r="K745" s="15" t="s">
        <v>197</v>
      </c>
      <c r="L745" s="2">
        <f>Mensualización!BS56</f>
        <v>8.6172906796209752</v>
      </c>
      <c r="M745" s="211">
        <f t="shared" si="64"/>
        <v>6216030.9280005125</v>
      </c>
      <c r="N745" s="2">
        <f t="shared" si="65"/>
        <v>0</v>
      </c>
      <c r="O745" s="15">
        <f t="shared" si="62"/>
        <v>0</v>
      </c>
      <c r="P745" s="212">
        <f t="shared" si="63"/>
        <v>8.6172906796209752</v>
      </c>
      <c r="Q745" s="15">
        <f t="shared" si="63"/>
        <v>6216030.9280005125</v>
      </c>
      <c r="R745" s="133"/>
      <c r="S745" s="133"/>
      <c r="T745" s="133"/>
      <c r="U745" s="133"/>
      <c r="V745" s="133"/>
      <c r="W745" s="133"/>
      <c r="X745" s="213">
        <f t="shared" si="66"/>
        <v>0</v>
      </c>
      <c r="Y745" s="213"/>
      <c r="Z745" s="214">
        <f t="shared" si="67"/>
        <v>0</v>
      </c>
      <c r="AA745" s="133"/>
    </row>
    <row r="746" spans="2:27" ht="38.25" hidden="1" x14ac:dyDescent="0.25">
      <c r="B746" s="208">
        <v>45</v>
      </c>
      <c r="C746" s="209" t="s">
        <v>74</v>
      </c>
      <c r="D746" s="14" t="s">
        <v>75</v>
      </c>
      <c r="E746" s="74" t="s">
        <v>130</v>
      </c>
      <c r="F746" s="14" t="s">
        <v>77</v>
      </c>
      <c r="G746" s="75" t="s">
        <v>78</v>
      </c>
      <c r="H746" s="210">
        <v>913776</v>
      </c>
      <c r="I746" s="210">
        <v>943296</v>
      </c>
      <c r="J746" s="183">
        <v>2025</v>
      </c>
      <c r="K746" s="15" t="s">
        <v>197</v>
      </c>
      <c r="L746" s="2">
        <f>Mensualización!BS57</f>
        <v>0.43816732269259201</v>
      </c>
      <c r="M746" s="211">
        <f t="shared" si="64"/>
        <v>413321.48282663128</v>
      </c>
      <c r="N746" s="2">
        <f t="shared" si="65"/>
        <v>0</v>
      </c>
      <c r="O746" s="15">
        <f t="shared" ref="O746:O809" si="68">IFERROR(+N746*H746,"")</f>
        <v>0</v>
      </c>
      <c r="P746" s="212">
        <f t="shared" ref="P746:Q809" si="69">+IFERROR(L746-N746,"")</f>
        <v>0.43816732269259201</v>
      </c>
      <c r="Q746" s="15">
        <f t="shared" si="69"/>
        <v>413321.48282663128</v>
      </c>
      <c r="R746" s="133"/>
      <c r="S746" s="133"/>
      <c r="T746" s="133"/>
      <c r="U746" s="133"/>
      <c r="V746" s="133"/>
      <c r="W746" s="133"/>
      <c r="X746" s="213">
        <f t="shared" si="66"/>
        <v>0</v>
      </c>
      <c r="Y746" s="213"/>
      <c r="Z746" s="214">
        <f t="shared" si="67"/>
        <v>0</v>
      </c>
      <c r="AA746" s="133"/>
    </row>
    <row r="747" spans="2:27" ht="38.25" hidden="1" x14ac:dyDescent="0.25">
      <c r="B747" s="208">
        <v>46</v>
      </c>
      <c r="C747" s="209" t="s">
        <v>74</v>
      </c>
      <c r="D747" s="14" t="s">
        <v>75</v>
      </c>
      <c r="E747" s="74" t="s">
        <v>131</v>
      </c>
      <c r="F747" s="14" t="s">
        <v>77</v>
      </c>
      <c r="G747" s="75" t="s">
        <v>78</v>
      </c>
      <c r="H747" s="210">
        <v>322512</v>
      </c>
      <c r="I747" s="210">
        <v>332928</v>
      </c>
      <c r="J747" s="183">
        <v>2025</v>
      </c>
      <c r="K747" s="15" t="s">
        <v>197</v>
      </c>
      <c r="L747" s="2">
        <f>Mensualización!BS58</f>
        <v>3.9435059042333278</v>
      </c>
      <c r="M747" s="211">
        <f t="shared" si="64"/>
        <v>1312903.5336845934</v>
      </c>
      <c r="N747" s="2">
        <f t="shared" si="65"/>
        <v>0</v>
      </c>
      <c r="O747" s="15">
        <f t="shared" si="68"/>
        <v>0</v>
      </c>
      <c r="P747" s="212">
        <f t="shared" si="69"/>
        <v>3.9435059042333278</v>
      </c>
      <c r="Q747" s="15">
        <f t="shared" si="69"/>
        <v>1312903.5336845934</v>
      </c>
      <c r="R747" s="133"/>
      <c r="S747" s="133"/>
      <c r="T747" s="133"/>
      <c r="U747" s="133"/>
      <c r="V747" s="133"/>
      <c r="W747" s="133"/>
      <c r="X747" s="213">
        <f t="shared" si="66"/>
        <v>0</v>
      </c>
      <c r="Y747" s="213"/>
      <c r="Z747" s="214">
        <f t="shared" si="67"/>
        <v>0</v>
      </c>
      <c r="AA747" s="133"/>
    </row>
    <row r="748" spans="2:27" ht="38.25" hidden="1" x14ac:dyDescent="0.25">
      <c r="B748" s="208">
        <v>47</v>
      </c>
      <c r="C748" s="209" t="s">
        <v>74</v>
      </c>
      <c r="D748" s="14" t="s">
        <v>75</v>
      </c>
      <c r="E748" s="74" t="s">
        <v>132</v>
      </c>
      <c r="F748" s="14" t="s">
        <v>77</v>
      </c>
      <c r="G748" s="75" t="s">
        <v>78</v>
      </c>
      <c r="H748" s="210">
        <v>268752</v>
      </c>
      <c r="I748" s="210">
        <v>277440</v>
      </c>
      <c r="J748" s="183">
        <v>2025</v>
      </c>
      <c r="K748" s="15" t="s">
        <v>197</v>
      </c>
      <c r="L748" s="2">
        <f>Mensualización!BS59</f>
        <v>1.022390419616048</v>
      </c>
      <c r="M748" s="211">
        <f t="shared" si="64"/>
        <v>283651.99801827635</v>
      </c>
      <c r="N748" s="2">
        <f t="shared" si="65"/>
        <v>0</v>
      </c>
      <c r="O748" s="15">
        <f t="shared" si="68"/>
        <v>0</v>
      </c>
      <c r="P748" s="212">
        <f t="shared" si="69"/>
        <v>1.022390419616048</v>
      </c>
      <c r="Q748" s="15">
        <f t="shared" si="69"/>
        <v>283651.99801827635</v>
      </c>
      <c r="R748" s="133"/>
      <c r="S748" s="133"/>
      <c r="T748" s="133"/>
      <c r="U748" s="133"/>
      <c r="V748" s="133"/>
      <c r="W748" s="133"/>
      <c r="X748" s="213">
        <f t="shared" si="66"/>
        <v>0</v>
      </c>
      <c r="Y748" s="213"/>
      <c r="Z748" s="214">
        <f t="shared" si="67"/>
        <v>0</v>
      </c>
      <c r="AA748" s="133"/>
    </row>
    <row r="749" spans="2:27" ht="38.25" hidden="1" x14ac:dyDescent="0.25">
      <c r="B749" s="208">
        <v>48</v>
      </c>
      <c r="C749" s="209" t="s">
        <v>74</v>
      </c>
      <c r="D749" s="14" t="s">
        <v>75</v>
      </c>
      <c r="E749" s="74" t="s">
        <v>133</v>
      </c>
      <c r="F749" s="14" t="s">
        <v>77</v>
      </c>
      <c r="G749" s="75" t="s">
        <v>78</v>
      </c>
      <c r="H749" s="210">
        <v>14423576</v>
      </c>
      <c r="I749" s="210">
        <v>14889464</v>
      </c>
      <c r="J749" s="183">
        <v>2025</v>
      </c>
      <c r="K749" s="15" t="s">
        <v>197</v>
      </c>
      <c r="L749" s="2">
        <f>Mensualización!BS60</f>
        <v>0.14605577423086399</v>
      </c>
      <c r="M749" s="211">
        <f t="shared" si="64"/>
        <v>2174692.192402577</v>
      </c>
      <c r="N749" s="2">
        <f t="shared" si="65"/>
        <v>0</v>
      </c>
      <c r="O749" s="15">
        <f t="shared" si="68"/>
        <v>0</v>
      </c>
      <c r="P749" s="212">
        <f t="shared" si="69"/>
        <v>0.14605577423086399</v>
      </c>
      <c r="Q749" s="15">
        <f t="shared" si="69"/>
        <v>2174692.192402577</v>
      </c>
      <c r="R749" s="133"/>
      <c r="S749" s="133"/>
      <c r="T749" s="133"/>
      <c r="U749" s="133"/>
      <c r="V749" s="133"/>
      <c r="W749" s="133"/>
      <c r="X749" s="213">
        <f t="shared" si="66"/>
        <v>0</v>
      </c>
      <c r="Y749" s="213"/>
      <c r="Z749" s="214">
        <f t="shared" si="67"/>
        <v>0</v>
      </c>
      <c r="AA749" s="133"/>
    </row>
    <row r="750" spans="2:27" ht="38.25" hidden="1" x14ac:dyDescent="0.25">
      <c r="B750" s="208">
        <v>49</v>
      </c>
      <c r="C750" s="209" t="s">
        <v>74</v>
      </c>
      <c r="D750" s="14" t="s">
        <v>75</v>
      </c>
      <c r="E750" s="74" t="s">
        <v>134</v>
      </c>
      <c r="F750" s="14" t="s">
        <v>77</v>
      </c>
      <c r="G750" s="75" t="s">
        <v>78</v>
      </c>
      <c r="H750" s="210">
        <v>48215912</v>
      </c>
      <c r="I750" s="210">
        <v>49772920</v>
      </c>
      <c r="J750" s="183">
        <v>2025</v>
      </c>
      <c r="K750" s="15" t="s">
        <v>197</v>
      </c>
      <c r="L750" s="2">
        <f>Mensualización!BS61</f>
        <v>0.22345287023505186</v>
      </c>
      <c r="M750" s="211">
        <f t="shared" si="64"/>
        <v>11121901.833979618</v>
      </c>
      <c r="N750" s="2">
        <f t="shared" si="65"/>
        <v>0</v>
      </c>
      <c r="O750" s="15">
        <f t="shared" si="68"/>
        <v>0</v>
      </c>
      <c r="P750" s="212">
        <f t="shared" si="69"/>
        <v>0.22345287023505186</v>
      </c>
      <c r="Q750" s="15">
        <f t="shared" si="69"/>
        <v>11121901.833979618</v>
      </c>
      <c r="R750" s="133"/>
      <c r="S750" s="133"/>
      <c r="T750" s="133"/>
      <c r="U750" s="133"/>
      <c r="V750" s="133"/>
      <c r="W750" s="133"/>
      <c r="X750" s="213">
        <f t="shared" si="66"/>
        <v>0</v>
      </c>
      <c r="Y750" s="213"/>
      <c r="Z750" s="214">
        <f t="shared" si="67"/>
        <v>0</v>
      </c>
      <c r="AA750" s="133"/>
    </row>
    <row r="751" spans="2:27" ht="38.25" hidden="1" x14ac:dyDescent="0.25">
      <c r="B751" s="208">
        <v>50</v>
      </c>
      <c r="C751" s="209" t="s">
        <v>74</v>
      </c>
      <c r="D751" s="14" t="s">
        <v>75</v>
      </c>
      <c r="E751" s="74" t="s">
        <v>135</v>
      </c>
      <c r="F751" s="14" t="s">
        <v>77</v>
      </c>
      <c r="G751" s="75" t="s">
        <v>78</v>
      </c>
      <c r="H751" s="210">
        <v>7005616</v>
      </c>
      <c r="I751" s="210">
        <v>7231936</v>
      </c>
      <c r="J751" s="183">
        <v>2025</v>
      </c>
      <c r="K751" s="15" t="s">
        <v>197</v>
      </c>
      <c r="L751" s="2">
        <f>Mensualización!BS62</f>
        <v>0.87633464538518402</v>
      </c>
      <c r="M751" s="211">
        <f t="shared" si="64"/>
        <v>6337596.0700083459</v>
      </c>
      <c r="N751" s="2">
        <f t="shared" si="65"/>
        <v>0</v>
      </c>
      <c r="O751" s="15">
        <f t="shared" si="68"/>
        <v>0</v>
      </c>
      <c r="P751" s="212">
        <f t="shared" si="69"/>
        <v>0.87633464538518402</v>
      </c>
      <c r="Q751" s="15">
        <f t="shared" si="69"/>
        <v>6337596.0700083459</v>
      </c>
      <c r="R751" s="133"/>
      <c r="S751" s="133"/>
      <c r="T751" s="133"/>
      <c r="U751" s="133"/>
      <c r="V751" s="133"/>
      <c r="W751" s="133"/>
      <c r="X751" s="213">
        <f t="shared" si="66"/>
        <v>0</v>
      </c>
      <c r="Y751" s="213"/>
      <c r="Z751" s="214">
        <f t="shared" si="67"/>
        <v>0</v>
      </c>
      <c r="AA751" s="133"/>
    </row>
    <row r="752" spans="2:27" ht="38.25" hidden="1" x14ac:dyDescent="0.25">
      <c r="B752" s="208">
        <v>51</v>
      </c>
      <c r="C752" s="209" t="s">
        <v>74</v>
      </c>
      <c r="D752" s="14" t="s">
        <v>75</v>
      </c>
      <c r="E752" s="74" t="s">
        <v>136</v>
      </c>
      <c r="F752" s="14" t="s">
        <v>77</v>
      </c>
      <c r="G752" s="75" t="s">
        <v>78</v>
      </c>
      <c r="H752" s="210">
        <v>3296912</v>
      </c>
      <c r="I752" s="210">
        <v>3403448</v>
      </c>
      <c r="J752" s="183">
        <v>2025</v>
      </c>
      <c r="K752" s="15" t="s">
        <v>197</v>
      </c>
      <c r="L752" s="2">
        <f>Mensualización!BS63</f>
        <v>0.58422309692345598</v>
      </c>
      <c r="M752" s="211">
        <f t="shared" si="64"/>
        <v>1988372.9307779423</v>
      </c>
      <c r="N752" s="2">
        <f t="shared" si="65"/>
        <v>0</v>
      </c>
      <c r="O752" s="15">
        <f t="shared" si="68"/>
        <v>0</v>
      </c>
      <c r="P752" s="212">
        <f t="shared" si="69"/>
        <v>0.58422309692345598</v>
      </c>
      <c r="Q752" s="15">
        <f t="shared" si="69"/>
        <v>1988372.9307779423</v>
      </c>
      <c r="R752" s="133"/>
      <c r="S752" s="133"/>
      <c r="T752" s="133"/>
      <c r="U752" s="133"/>
      <c r="V752" s="133"/>
      <c r="W752" s="133"/>
      <c r="X752" s="213">
        <f t="shared" si="66"/>
        <v>0</v>
      </c>
      <c r="Y752" s="213"/>
      <c r="Z752" s="214">
        <f t="shared" si="67"/>
        <v>0</v>
      </c>
      <c r="AA752" s="133"/>
    </row>
    <row r="753" spans="2:27" ht="38.25" hidden="1" x14ac:dyDescent="0.25">
      <c r="B753" s="208">
        <v>52</v>
      </c>
      <c r="C753" s="209" t="s">
        <v>74</v>
      </c>
      <c r="D753" s="14" t="s">
        <v>75</v>
      </c>
      <c r="E753" s="74" t="s">
        <v>137</v>
      </c>
      <c r="F753" s="14" t="s">
        <v>77</v>
      </c>
      <c r="G753" s="75" t="s">
        <v>78</v>
      </c>
      <c r="H753" s="210">
        <v>2472592</v>
      </c>
      <c r="I753" s="210">
        <v>2552448</v>
      </c>
      <c r="J753" s="183">
        <v>2025</v>
      </c>
      <c r="K753" s="15" t="s">
        <v>197</v>
      </c>
      <c r="L753" s="2">
        <f>Mensualización!BS64</f>
        <v>0.87633464538518402</v>
      </c>
      <c r="M753" s="211">
        <f t="shared" si="64"/>
        <v>2236798.6129441224</v>
      </c>
      <c r="N753" s="2">
        <f t="shared" si="65"/>
        <v>0</v>
      </c>
      <c r="O753" s="15">
        <f t="shared" si="68"/>
        <v>0</v>
      </c>
      <c r="P753" s="212">
        <f t="shared" si="69"/>
        <v>0.87633464538518402</v>
      </c>
      <c r="Q753" s="15">
        <f t="shared" si="69"/>
        <v>2236798.6129441224</v>
      </c>
      <c r="R753" s="133"/>
      <c r="S753" s="133"/>
      <c r="T753" s="133"/>
      <c r="U753" s="133"/>
      <c r="V753" s="133"/>
      <c r="W753" s="133"/>
      <c r="X753" s="213">
        <f t="shared" si="66"/>
        <v>0</v>
      </c>
      <c r="Y753" s="213"/>
      <c r="Z753" s="214">
        <f t="shared" si="67"/>
        <v>0</v>
      </c>
      <c r="AA753" s="133"/>
    </row>
    <row r="754" spans="2:27" ht="38.25" hidden="1" x14ac:dyDescent="0.25">
      <c r="B754" s="208">
        <v>53</v>
      </c>
      <c r="C754" s="209" t="s">
        <v>74</v>
      </c>
      <c r="D754" s="14" t="s">
        <v>75</v>
      </c>
      <c r="E754" s="74" t="s">
        <v>138</v>
      </c>
      <c r="F754" s="14" t="s">
        <v>77</v>
      </c>
      <c r="G754" s="75" t="s">
        <v>119</v>
      </c>
      <c r="H754" s="210">
        <v>5357344</v>
      </c>
      <c r="I754" s="210">
        <v>5530304</v>
      </c>
      <c r="J754" s="183">
        <v>2025</v>
      </c>
      <c r="K754" s="15" t="s">
        <v>197</v>
      </c>
      <c r="L754" s="2">
        <f>Mensualización!BS65</f>
        <v>0</v>
      </c>
      <c r="M754" s="211">
        <f t="shared" si="64"/>
        <v>0</v>
      </c>
      <c r="N754" s="2">
        <f t="shared" si="65"/>
        <v>0</v>
      </c>
      <c r="O754" s="15">
        <f t="shared" si="68"/>
        <v>0</v>
      </c>
      <c r="P754" s="212">
        <f t="shared" si="69"/>
        <v>0</v>
      </c>
      <c r="Q754" s="15">
        <f t="shared" si="69"/>
        <v>0</v>
      </c>
      <c r="R754" s="133"/>
      <c r="S754" s="133"/>
      <c r="T754" s="133"/>
      <c r="U754" s="133"/>
      <c r="V754" s="133"/>
      <c r="W754" s="133"/>
      <c r="X754" s="213">
        <f t="shared" si="66"/>
        <v>0</v>
      </c>
      <c r="Y754" s="213"/>
      <c r="Z754" s="214">
        <f t="shared" si="67"/>
        <v>0</v>
      </c>
      <c r="AA754" s="133"/>
    </row>
    <row r="755" spans="2:27" ht="38.25" hidden="1" x14ac:dyDescent="0.25">
      <c r="B755" s="208">
        <v>54</v>
      </c>
      <c r="C755" s="209" t="s">
        <v>74</v>
      </c>
      <c r="D755" s="14" t="s">
        <v>75</v>
      </c>
      <c r="E755" s="74" t="s">
        <v>139</v>
      </c>
      <c r="F755" s="14" t="s">
        <v>80</v>
      </c>
      <c r="G755" s="75" t="s">
        <v>78</v>
      </c>
      <c r="H755" s="210">
        <v>67192</v>
      </c>
      <c r="I755" s="210">
        <v>69364</v>
      </c>
      <c r="J755" s="183">
        <v>2025</v>
      </c>
      <c r="K755" s="15" t="s">
        <v>197</v>
      </c>
      <c r="L755" s="2">
        <f>Mensualización!BS66</f>
        <v>0</v>
      </c>
      <c r="M755" s="211">
        <f t="shared" si="64"/>
        <v>0</v>
      </c>
      <c r="N755" s="2">
        <f t="shared" si="65"/>
        <v>0</v>
      </c>
      <c r="O755" s="15">
        <f t="shared" si="68"/>
        <v>0</v>
      </c>
      <c r="P755" s="212">
        <f t="shared" si="69"/>
        <v>0</v>
      </c>
      <c r="Q755" s="15">
        <f t="shared" si="69"/>
        <v>0</v>
      </c>
      <c r="R755" s="133"/>
      <c r="S755" s="133"/>
      <c r="T755" s="133"/>
      <c r="U755" s="133"/>
      <c r="V755" s="133"/>
      <c r="W755" s="133"/>
      <c r="X755" s="213">
        <f t="shared" si="66"/>
        <v>0</v>
      </c>
      <c r="Y755" s="213"/>
      <c r="Z755" s="214">
        <f t="shared" si="67"/>
        <v>0</v>
      </c>
      <c r="AA755" s="133"/>
    </row>
    <row r="756" spans="2:27" ht="38.25" hidden="1" x14ac:dyDescent="0.25">
      <c r="B756" s="208">
        <v>55</v>
      </c>
      <c r="C756" s="209" t="s">
        <v>74</v>
      </c>
      <c r="D756" s="14" t="s">
        <v>75</v>
      </c>
      <c r="E756" s="74" t="s">
        <v>140</v>
      </c>
      <c r="F756" s="14" t="s">
        <v>83</v>
      </c>
      <c r="G756" s="75" t="s">
        <v>78</v>
      </c>
      <c r="H756" s="210">
        <v>109185</v>
      </c>
      <c r="I756" s="210">
        <v>112710</v>
      </c>
      <c r="J756" s="183">
        <v>2025</v>
      </c>
      <c r="K756" s="15" t="s">
        <v>197</v>
      </c>
      <c r="L756" s="2">
        <f>Mensualización!BS67</f>
        <v>0</v>
      </c>
      <c r="M756" s="211">
        <f t="shared" si="64"/>
        <v>0</v>
      </c>
      <c r="N756" s="2">
        <f t="shared" si="65"/>
        <v>0</v>
      </c>
      <c r="O756" s="15">
        <f t="shared" si="68"/>
        <v>0</v>
      </c>
      <c r="P756" s="212">
        <f t="shared" si="69"/>
        <v>0</v>
      </c>
      <c r="Q756" s="15">
        <f t="shared" si="69"/>
        <v>0</v>
      </c>
      <c r="R756" s="133"/>
      <c r="S756" s="133"/>
      <c r="T756" s="133"/>
      <c r="U756" s="133"/>
      <c r="V756" s="133"/>
      <c r="W756" s="133"/>
      <c r="X756" s="213">
        <f t="shared" si="66"/>
        <v>0</v>
      </c>
      <c r="Y756" s="213"/>
      <c r="Z756" s="214">
        <f t="shared" si="67"/>
        <v>0</v>
      </c>
      <c r="AA756" s="133"/>
    </row>
    <row r="757" spans="2:27" ht="38.25" hidden="1" x14ac:dyDescent="0.25">
      <c r="B757" s="208">
        <v>56</v>
      </c>
      <c r="C757" s="209" t="s">
        <v>74</v>
      </c>
      <c r="D757" s="14" t="s">
        <v>75</v>
      </c>
      <c r="E757" s="74" t="s">
        <v>141</v>
      </c>
      <c r="F757" s="14" t="s">
        <v>83</v>
      </c>
      <c r="G757" s="75" t="s">
        <v>142</v>
      </c>
      <c r="H757" s="210">
        <v>109185</v>
      </c>
      <c r="I757" s="210">
        <v>112710</v>
      </c>
      <c r="J757" s="183">
        <v>2025</v>
      </c>
      <c r="K757" s="15" t="s">
        <v>197</v>
      </c>
      <c r="L757" s="2">
        <f>Mensualización!BS68</f>
        <v>0</v>
      </c>
      <c r="M757" s="211">
        <f t="shared" si="64"/>
        <v>0</v>
      </c>
      <c r="N757" s="2">
        <f t="shared" si="65"/>
        <v>0</v>
      </c>
      <c r="O757" s="15">
        <f t="shared" si="68"/>
        <v>0</v>
      </c>
      <c r="P757" s="212">
        <f t="shared" si="69"/>
        <v>0</v>
      </c>
      <c r="Q757" s="15">
        <f t="shared" si="69"/>
        <v>0</v>
      </c>
      <c r="R757" s="133"/>
      <c r="S757" s="133"/>
      <c r="T757" s="133"/>
      <c r="U757" s="133"/>
      <c r="V757" s="133"/>
      <c r="W757" s="133"/>
      <c r="X757" s="213">
        <f t="shared" si="66"/>
        <v>0</v>
      </c>
      <c r="Y757" s="213"/>
      <c r="Z757" s="214">
        <f t="shared" si="67"/>
        <v>0</v>
      </c>
      <c r="AA757" s="133"/>
    </row>
    <row r="758" spans="2:27" ht="38.25" hidden="1" x14ac:dyDescent="0.25">
      <c r="B758" s="208">
        <v>57</v>
      </c>
      <c r="C758" s="209" t="s">
        <v>74</v>
      </c>
      <c r="D758" s="14" t="s">
        <v>75</v>
      </c>
      <c r="E758" s="74" t="s">
        <v>143</v>
      </c>
      <c r="F758" s="14" t="s">
        <v>83</v>
      </c>
      <c r="G758" s="75" t="s">
        <v>142</v>
      </c>
      <c r="H758" s="210">
        <v>109185</v>
      </c>
      <c r="I758" s="210">
        <v>112710</v>
      </c>
      <c r="J758" s="183">
        <v>2025</v>
      </c>
      <c r="K758" s="15" t="s">
        <v>197</v>
      </c>
      <c r="L758" s="2">
        <f>Mensualización!BS69</f>
        <v>0</v>
      </c>
      <c r="M758" s="211">
        <f t="shared" si="64"/>
        <v>0</v>
      </c>
      <c r="N758" s="2">
        <f t="shared" si="65"/>
        <v>0</v>
      </c>
      <c r="O758" s="15">
        <f t="shared" si="68"/>
        <v>0</v>
      </c>
      <c r="P758" s="212">
        <f t="shared" si="69"/>
        <v>0</v>
      </c>
      <c r="Q758" s="15">
        <f t="shared" si="69"/>
        <v>0</v>
      </c>
      <c r="R758" s="133"/>
      <c r="S758" s="133"/>
      <c r="T758" s="133"/>
      <c r="U758" s="133"/>
      <c r="V758" s="133"/>
      <c r="W758" s="133"/>
      <c r="X758" s="213">
        <f t="shared" si="66"/>
        <v>0</v>
      </c>
      <c r="Y758" s="213"/>
      <c r="Z758" s="214">
        <f t="shared" si="67"/>
        <v>0</v>
      </c>
      <c r="AA758" s="133"/>
    </row>
    <row r="759" spans="2:27" ht="38.25" hidden="1" x14ac:dyDescent="0.25">
      <c r="B759" s="208">
        <v>58</v>
      </c>
      <c r="C759" s="209" t="s">
        <v>74</v>
      </c>
      <c r="D759" s="14" t="s">
        <v>75</v>
      </c>
      <c r="E759" s="74" t="s">
        <v>144</v>
      </c>
      <c r="F759" s="14" t="s">
        <v>83</v>
      </c>
      <c r="G759" s="75" t="s">
        <v>142</v>
      </c>
      <c r="H759" s="210">
        <v>109185</v>
      </c>
      <c r="I759" s="210">
        <v>112710</v>
      </c>
      <c r="J759" s="183">
        <v>2025</v>
      </c>
      <c r="K759" s="15" t="s">
        <v>197</v>
      </c>
      <c r="L759" s="2">
        <f>Mensualización!BS70</f>
        <v>0</v>
      </c>
      <c r="M759" s="211">
        <f t="shared" si="64"/>
        <v>0</v>
      </c>
      <c r="N759" s="2">
        <f t="shared" si="65"/>
        <v>0</v>
      </c>
      <c r="O759" s="15">
        <f t="shared" si="68"/>
        <v>0</v>
      </c>
      <c r="P759" s="212">
        <f t="shared" si="69"/>
        <v>0</v>
      </c>
      <c r="Q759" s="15">
        <f t="shared" si="69"/>
        <v>0</v>
      </c>
      <c r="R759" s="133"/>
      <c r="S759" s="133"/>
      <c r="T759" s="133"/>
      <c r="U759" s="133"/>
      <c r="V759" s="133"/>
      <c r="W759" s="133"/>
      <c r="X759" s="213">
        <f t="shared" si="66"/>
        <v>0</v>
      </c>
      <c r="Y759" s="213"/>
      <c r="Z759" s="214">
        <f t="shared" si="67"/>
        <v>0</v>
      </c>
      <c r="AA759" s="133"/>
    </row>
    <row r="760" spans="2:27" ht="38.25" hidden="1" x14ac:dyDescent="0.25">
      <c r="B760" s="208">
        <v>59</v>
      </c>
      <c r="C760" s="209" t="s">
        <v>74</v>
      </c>
      <c r="D760" s="14" t="s">
        <v>75</v>
      </c>
      <c r="E760" s="74" t="s">
        <v>145</v>
      </c>
      <c r="F760" s="14" t="s">
        <v>83</v>
      </c>
      <c r="G760" s="75" t="s">
        <v>142</v>
      </c>
      <c r="H760" s="210">
        <v>109185</v>
      </c>
      <c r="I760" s="210">
        <v>112710</v>
      </c>
      <c r="J760" s="183">
        <v>2025</v>
      </c>
      <c r="K760" s="15" t="s">
        <v>197</v>
      </c>
      <c r="L760" s="2">
        <f>Mensualización!BS71</f>
        <v>0</v>
      </c>
      <c r="M760" s="211">
        <f t="shared" si="64"/>
        <v>0</v>
      </c>
      <c r="N760" s="2">
        <f t="shared" si="65"/>
        <v>0</v>
      </c>
      <c r="O760" s="15">
        <f t="shared" si="68"/>
        <v>0</v>
      </c>
      <c r="P760" s="212">
        <f t="shared" si="69"/>
        <v>0</v>
      </c>
      <c r="Q760" s="15">
        <f t="shared" si="69"/>
        <v>0</v>
      </c>
      <c r="R760" s="133"/>
      <c r="S760" s="133"/>
      <c r="T760" s="133"/>
      <c r="U760" s="133"/>
      <c r="V760" s="133"/>
      <c r="W760" s="133"/>
      <c r="X760" s="213">
        <f t="shared" si="66"/>
        <v>0</v>
      </c>
      <c r="Y760" s="213"/>
      <c r="Z760" s="214">
        <f t="shared" si="67"/>
        <v>0</v>
      </c>
      <c r="AA760" s="133"/>
    </row>
    <row r="761" spans="2:27" ht="38.25" hidden="1" x14ac:dyDescent="0.25">
      <c r="B761" s="208">
        <v>60</v>
      </c>
      <c r="C761" s="209" t="s">
        <v>74</v>
      </c>
      <c r="D761" s="14" t="s">
        <v>75</v>
      </c>
      <c r="E761" s="74" t="s">
        <v>146</v>
      </c>
      <c r="F761" s="14" t="s">
        <v>83</v>
      </c>
      <c r="G761" s="75" t="s">
        <v>142</v>
      </c>
      <c r="H761" s="210">
        <v>109185</v>
      </c>
      <c r="I761" s="210">
        <v>112710</v>
      </c>
      <c r="J761" s="183">
        <v>2025</v>
      </c>
      <c r="K761" s="15" t="s">
        <v>197</v>
      </c>
      <c r="L761" s="2">
        <f>Mensualización!BS72</f>
        <v>0</v>
      </c>
      <c r="M761" s="211">
        <f t="shared" ref="M761:M824" si="70">+L761*I761</f>
        <v>0</v>
      </c>
      <c r="N761" s="2">
        <f t="shared" si="65"/>
        <v>0</v>
      </c>
      <c r="O761" s="15">
        <f t="shared" si="68"/>
        <v>0</v>
      </c>
      <c r="P761" s="212">
        <f t="shared" si="69"/>
        <v>0</v>
      </c>
      <c r="Q761" s="15">
        <f t="shared" si="69"/>
        <v>0</v>
      </c>
      <c r="R761" s="133"/>
      <c r="S761" s="133"/>
      <c r="T761" s="133"/>
      <c r="U761" s="133"/>
      <c r="V761" s="133"/>
      <c r="W761" s="133"/>
      <c r="X761" s="213">
        <f t="shared" si="66"/>
        <v>0</v>
      </c>
      <c r="Y761" s="213"/>
      <c r="Z761" s="214">
        <f t="shared" si="67"/>
        <v>0</v>
      </c>
      <c r="AA761" s="133"/>
    </row>
    <row r="762" spans="2:27" ht="38.25" hidden="1" x14ac:dyDescent="0.25">
      <c r="B762" s="208">
        <v>61</v>
      </c>
      <c r="C762" s="209" t="s">
        <v>74</v>
      </c>
      <c r="D762" s="14" t="s">
        <v>75</v>
      </c>
      <c r="E762" s="74" t="s">
        <v>147</v>
      </c>
      <c r="F762" s="14" t="s">
        <v>92</v>
      </c>
      <c r="G762" s="75" t="s">
        <v>142</v>
      </c>
      <c r="H762" s="210">
        <v>179176</v>
      </c>
      <c r="I762" s="210">
        <v>184968</v>
      </c>
      <c r="J762" s="183">
        <v>2025</v>
      </c>
      <c r="K762" s="15" t="s">
        <v>197</v>
      </c>
      <c r="L762" s="2">
        <f>Mensualización!BS73</f>
        <v>0</v>
      </c>
      <c r="M762" s="211">
        <f t="shared" si="70"/>
        <v>0</v>
      </c>
      <c r="N762" s="2">
        <f t="shared" si="65"/>
        <v>0</v>
      </c>
      <c r="O762" s="15">
        <f t="shared" si="68"/>
        <v>0</v>
      </c>
      <c r="P762" s="212">
        <f t="shared" si="69"/>
        <v>0</v>
      </c>
      <c r="Q762" s="15">
        <f t="shared" si="69"/>
        <v>0</v>
      </c>
      <c r="R762" s="133"/>
      <c r="S762" s="133"/>
      <c r="T762" s="133"/>
      <c r="U762" s="133"/>
      <c r="V762" s="133"/>
      <c r="W762" s="133"/>
      <c r="X762" s="213">
        <f t="shared" si="66"/>
        <v>0</v>
      </c>
      <c r="Y762" s="213"/>
      <c r="Z762" s="214">
        <f t="shared" si="67"/>
        <v>0</v>
      </c>
      <c r="AA762" s="133"/>
    </row>
    <row r="763" spans="2:27" ht="38.25" hidden="1" x14ac:dyDescent="0.25">
      <c r="B763" s="208">
        <v>62</v>
      </c>
      <c r="C763" s="209" t="s">
        <v>74</v>
      </c>
      <c r="D763" s="14" t="s">
        <v>75</v>
      </c>
      <c r="E763" s="74" t="s">
        <v>148</v>
      </c>
      <c r="F763" s="14" t="s">
        <v>92</v>
      </c>
      <c r="G763" s="75" t="s">
        <v>142</v>
      </c>
      <c r="H763" s="210">
        <v>159735</v>
      </c>
      <c r="I763" s="210">
        <v>164895</v>
      </c>
      <c r="J763" s="183">
        <v>2025</v>
      </c>
      <c r="K763" s="15" t="s">
        <v>197</v>
      </c>
      <c r="L763" s="2">
        <f>Mensualización!BS74</f>
        <v>0</v>
      </c>
      <c r="M763" s="211">
        <f t="shared" si="70"/>
        <v>0</v>
      </c>
      <c r="N763" s="2">
        <f t="shared" si="65"/>
        <v>0</v>
      </c>
      <c r="O763" s="15">
        <f t="shared" si="68"/>
        <v>0</v>
      </c>
      <c r="P763" s="212">
        <f t="shared" si="69"/>
        <v>0</v>
      </c>
      <c r="Q763" s="15">
        <f t="shared" si="69"/>
        <v>0</v>
      </c>
      <c r="R763" s="133"/>
      <c r="S763" s="133"/>
      <c r="T763" s="133"/>
      <c r="U763" s="133"/>
      <c r="V763" s="133"/>
      <c r="W763" s="133"/>
      <c r="X763" s="213">
        <f t="shared" si="66"/>
        <v>0</v>
      </c>
      <c r="Y763" s="213"/>
      <c r="Z763" s="214">
        <f t="shared" si="67"/>
        <v>0</v>
      </c>
      <c r="AA763" s="133"/>
    </row>
    <row r="764" spans="2:27" ht="38.25" hidden="1" x14ac:dyDescent="0.25">
      <c r="B764" s="208">
        <v>63</v>
      </c>
      <c r="C764" s="209" t="s">
        <v>74</v>
      </c>
      <c r="D764" s="14" t="s">
        <v>75</v>
      </c>
      <c r="E764" s="74" t="s">
        <v>149</v>
      </c>
      <c r="F764" s="14" t="s">
        <v>92</v>
      </c>
      <c r="G764" s="75" t="s">
        <v>142</v>
      </c>
      <c r="H764" s="210">
        <v>90988</v>
      </c>
      <c r="I764" s="210">
        <v>93925</v>
      </c>
      <c r="J764" s="183">
        <v>2025</v>
      </c>
      <c r="K764" s="15" t="s">
        <v>197</v>
      </c>
      <c r="L764" s="2">
        <f>Mensualización!BS75</f>
        <v>0</v>
      </c>
      <c r="M764" s="211">
        <f t="shared" si="70"/>
        <v>0</v>
      </c>
      <c r="N764" s="2">
        <f t="shared" si="65"/>
        <v>0</v>
      </c>
      <c r="O764" s="15">
        <f t="shared" si="68"/>
        <v>0</v>
      </c>
      <c r="P764" s="212">
        <f t="shared" si="69"/>
        <v>0</v>
      </c>
      <c r="Q764" s="15">
        <f t="shared" si="69"/>
        <v>0</v>
      </c>
      <c r="R764" s="133"/>
      <c r="S764" s="133"/>
      <c r="T764" s="133"/>
      <c r="U764" s="133"/>
      <c r="V764" s="133"/>
      <c r="W764" s="133"/>
      <c r="X764" s="213">
        <f t="shared" si="66"/>
        <v>0</v>
      </c>
      <c r="Y764" s="213"/>
      <c r="Z764" s="214">
        <f t="shared" si="67"/>
        <v>0</v>
      </c>
      <c r="AA764" s="133"/>
    </row>
    <row r="765" spans="2:27" ht="38.25" hidden="1" x14ac:dyDescent="0.25">
      <c r="B765" s="208">
        <v>64</v>
      </c>
      <c r="C765" s="209" t="s">
        <v>74</v>
      </c>
      <c r="D765" s="14" t="s">
        <v>75</v>
      </c>
      <c r="E765" s="74" t="s">
        <v>150</v>
      </c>
      <c r="F765" s="14" t="s">
        <v>92</v>
      </c>
      <c r="G765" s="75" t="s">
        <v>142</v>
      </c>
      <c r="H765" s="210">
        <v>109185</v>
      </c>
      <c r="I765" s="210">
        <v>112710</v>
      </c>
      <c r="J765" s="183">
        <v>2025</v>
      </c>
      <c r="K765" s="15" t="s">
        <v>197</v>
      </c>
      <c r="L765" s="2">
        <f>Mensualización!BS76</f>
        <v>0</v>
      </c>
      <c r="M765" s="211">
        <f t="shared" si="70"/>
        <v>0</v>
      </c>
      <c r="N765" s="2">
        <f t="shared" si="65"/>
        <v>0</v>
      </c>
      <c r="O765" s="15">
        <f t="shared" si="68"/>
        <v>0</v>
      </c>
      <c r="P765" s="212">
        <f t="shared" si="69"/>
        <v>0</v>
      </c>
      <c r="Q765" s="15">
        <f t="shared" si="69"/>
        <v>0</v>
      </c>
      <c r="R765" s="133"/>
      <c r="S765" s="133"/>
      <c r="T765" s="133"/>
      <c r="U765" s="133"/>
      <c r="V765" s="133"/>
      <c r="W765" s="133"/>
      <c r="X765" s="213">
        <f t="shared" si="66"/>
        <v>0</v>
      </c>
      <c r="Y765" s="213"/>
      <c r="Z765" s="214">
        <f t="shared" si="67"/>
        <v>0</v>
      </c>
      <c r="AA765" s="133"/>
    </row>
    <row r="766" spans="2:27" ht="38.25" hidden="1" x14ac:dyDescent="0.25">
      <c r="B766" s="208">
        <v>65</v>
      </c>
      <c r="C766" s="209" t="s">
        <v>74</v>
      </c>
      <c r="D766" s="14" t="s">
        <v>75</v>
      </c>
      <c r="E766" s="74" t="s">
        <v>151</v>
      </c>
      <c r="F766" s="14" t="s">
        <v>92</v>
      </c>
      <c r="G766" s="75" t="s">
        <v>142</v>
      </c>
      <c r="H766" s="210">
        <v>90988</v>
      </c>
      <c r="I766" s="210">
        <v>93925</v>
      </c>
      <c r="J766" s="183">
        <v>2025</v>
      </c>
      <c r="K766" s="15" t="s">
        <v>197</v>
      </c>
      <c r="L766" s="2">
        <f>Mensualización!BS77</f>
        <v>0</v>
      </c>
      <c r="M766" s="211">
        <f t="shared" si="70"/>
        <v>0</v>
      </c>
      <c r="N766" s="2">
        <f t="shared" si="65"/>
        <v>0</v>
      </c>
      <c r="O766" s="15">
        <f t="shared" si="68"/>
        <v>0</v>
      </c>
      <c r="P766" s="212">
        <f t="shared" si="69"/>
        <v>0</v>
      </c>
      <c r="Q766" s="15">
        <f t="shared" si="69"/>
        <v>0</v>
      </c>
      <c r="R766" s="133"/>
      <c r="S766" s="133"/>
      <c r="T766" s="133"/>
      <c r="U766" s="133"/>
      <c r="V766" s="133"/>
      <c r="W766" s="133"/>
      <c r="X766" s="213">
        <f t="shared" si="66"/>
        <v>0</v>
      </c>
      <c r="Y766" s="213"/>
      <c r="Z766" s="214">
        <f t="shared" si="67"/>
        <v>0</v>
      </c>
      <c r="AA766" s="133"/>
    </row>
    <row r="767" spans="2:27" ht="38.25" hidden="1" x14ac:dyDescent="0.25">
      <c r="B767" s="208">
        <v>66</v>
      </c>
      <c r="C767" s="209" t="s">
        <v>74</v>
      </c>
      <c r="D767" s="14" t="s">
        <v>75</v>
      </c>
      <c r="E767" s="74" t="s">
        <v>152</v>
      </c>
      <c r="F767" s="14" t="s">
        <v>77</v>
      </c>
      <c r="G767" s="75" t="s">
        <v>142</v>
      </c>
      <c r="H767" s="210">
        <v>537528</v>
      </c>
      <c r="I767" s="210">
        <v>554904</v>
      </c>
      <c r="J767" s="183">
        <v>2025</v>
      </c>
      <c r="K767" s="15" t="s">
        <v>197</v>
      </c>
      <c r="L767" s="2">
        <f>Mensualización!BS78</f>
        <v>0</v>
      </c>
      <c r="M767" s="211">
        <f t="shared" si="70"/>
        <v>0</v>
      </c>
      <c r="N767" s="2">
        <f t="shared" si="65"/>
        <v>0</v>
      </c>
      <c r="O767" s="15">
        <f t="shared" si="68"/>
        <v>0</v>
      </c>
      <c r="P767" s="212">
        <f t="shared" si="69"/>
        <v>0</v>
      </c>
      <c r="Q767" s="15">
        <f t="shared" si="69"/>
        <v>0</v>
      </c>
      <c r="R767" s="133"/>
      <c r="S767" s="133"/>
      <c r="T767" s="133"/>
      <c r="U767" s="133"/>
      <c r="V767" s="133"/>
      <c r="W767" s="133"/>
      <c r="X767" s="213">
        <f t="shared" si="66"/>
        <v>0</v>
      </c>
      <c r="Y767" s="213"/>
      <c r="Z767" s="214">
        <f t="shared" si="67"/>
        <v>0</v>
      </c>
      <c r="AA767" s="133"/>
    </row>
    <row r="768" spans="2:27" ht="38.25" hidden="1" x14ac:dyDescent="0.25">
      <c r="B768" s="208">
        <v>67</v>
      </c>
      <c r="C768" s="209" t="s">
        <v>74</v>
      </c>
      <c r="D768" s="14" t="s">
        <v>75</v>
      </c>
      <c r="E768" s="74" t="s">
        <v>153</v>
      </c>
      <c r="F768" s="14" t="s">
        <v>77</v>
      </c>
      <c r="G768" s="75" t="s">
        <v>142</v>
      </c>
      <c r="H768" s="210">
        <v>1533456</v>
      </c>
      <c r="I768" s="210">
        <v>1582992</v>
      </c>
      <c r="J768" s="183">
        <v>2025</v>
      </c>
      <c r="K768" s="15" t="s">
        <v>197</v>
      </c>
      <c r="L768" s="2">
        <f>Mensualización!BS79</f>
        <v>0</v>
      </c>
      <c r="M768" s="211">
        <f t="shared" si="70"/>
        <v>0</v>
      </c>
      <c r="N768" s="2">
        <f t="shared" si="65"/>
        <v>0</v>
      </c>
      <c r="O768" s="15">
        <f t="shared" si="68"/>
        <v>0</v>
      </c>
      <c r="P768" s="212">
        <f t="shared" si="69"/>
        <v>0</v>
      </c>
      <c r="Q768" s="15">
        <f t="shared" si="69"/>
        <v>0</v>
      </c>
      <c r="R768" s="133"/>
      <c r="S768" s="133"/>
      <c r="T768" s="133"/>
      <c r="U768" s="133"/>
      <c r="V768" s="133"/>
      <c r="W768" s="133"/>
      <c r="X768" s="213">
        <f t="shared" si="66"/>
        <v>0</v>
      </c>
      <c r="Y768" s="213"/>
      <c r="Z768" s="214">
        <f t="shared" si="67"/>
        <v>0</v>
      </c>
      <c r="AA768" s="133"/>
    </row>
    <row r="769" spans="2:27" ht="38.25" hidden="1" x14ac:dyDescent="0.25">
      <c r="B769" s="208">
        <v>68</v>
      </c>
      <c r="C769" s="209" t="s">
        <v>74</v>
      </c>
      <c r="D769" s="14" t="s">
        <v>75</v>
      </c>
      <c r="E769" s="74" t="s">
        <v>154</v>
      </c>
      <c r="F769" s="14" t="s">
        <v>77</v>
      </c>
      <c r="G769" s="75" t="s">
        <v>142</v>
      </c>
      <c r="H769" s="210">
        <v>873480</v>
      </c>
      <c r="I769" s="210">
        <v>901680</v>
      </c>
      <c r="J769" s="183">
        <v>2025</v>
      </c>
      <c r="K769" s="15" t="s">
        <v>197</v>
      </c>
      <c r="L769" s="2">
        <f>Mensualización!BS80</f>
        <v>0</v>
      </c>
      <c r="M769" s="211">
        <f t="shared" si="70"/>
        <v>0</v>
      </c>
      <c r="N769" s="2">
        <f t="shared" si="65"/>
        <v>0</v>
      </c>
      <c r="O769" s="15">
        <f t="shared" si="68"/>
        <v>0</v>
      </c>
      <c r="P769" s="212">
        <f t="shared" si="69"/>
        <v>0</v>
      </c>
      <c r="Q769" s="15">
        <f t="shared" si="69"/>
        <v>0</v>
      </c>
      <c r="R769" s="133"/>
      <c r="S769" s="133"/>
      <c r="T769" s="133"/>
      <c r="U769" s="133"/>
      <c r="V769" s="133"/>
      <c r="W769" s="133"/>
      <c r="X769" s="213">
        <f t="shared" si="66"/>
        <v>0</v>
      </c>
      <c r="Y769" s="213"/>
      <c r="Z769" s="214">
        <f t="shared" si="67"/>
        <v>0</v>
      </c>
      <c r="AA769" s="133"/>
    </row>
    <row r="770" spans="2:27" ht="38.25" hidden="1" x14ac:dyDescent="0.25">
      <c r="B770" s="208">
        <v>69</v>
      </c>
      <c r="C770" s="209" t="s">
        <v>74</v>
      </c>
      <c r="D770" s="14" t="s">
        <v>75</v>
      </c>
      <c r="E770" s="74" t="s">
        <v>155</v>
      </c>
      <c r="F770" s="14" t="s">
        <v>77</v>
      </c>
      <c r="G770" s="75" t="s">
        <v>78</v>
      </c>
      <c r="H770" s="210">
        <v>7726896</v>
      </c>
      <c r="I770" s="210">
        <v>7976400</v>
      </c>
      <c r="J770" s="183">
        <v>2025</v>
      </c>
      <c r="K770" s="15" t="s">
        <v>197</v>
      </c>
      <c r="L770" s="2">
        <f>Mensualización!BS81</f>
        <v>0</v>
      </c>
      <c r="M770" s="211">
        <f t="shared" si="70"/>
        <v>0</v>
      </c>
      <c r="N770" s="2">
        <f t="shared" si="65"/>
        <v>0</v>
      </c>
      <c r="O770" s="15">
        <f t="shared" si="68"/>
        <v>0</v>
      </c>
      <c r="P770" s="212">
        <f t="shared" si="69"/>
        <v>0</v>
      </c>
      <c r="Q770" s="15">
        <f>+IFERROR(M770-O770,"")</f>
        <v>0</v>
      </c>
      <c r="R770" s="133"/>
      <c r="S770" s="133"/>
      <c r="T770" s="133"/>
      <c r="U770" s="133"/>
      <c r="V770" s="133"/>
      <c r="W770" s="133"/>
      <c r="X770" s="213">
        <f t="shared" si="66"/>
        <v>0</v>
      </c>
      <c r="Y770" s="213"/>
      <c r="Z770" s="214">
        <f t="shared" si="67"/>
        <v>0</v>
      </c>
      <c r="AA770" s="133"/>
    </row>
    <row r="771" spans="2:27" ht="25.5" hidden="1" x14ac:dyDescent="0.25">
      <c r="B771" s="208">
        <v>1</v>
      </c>
      <c r="C771" s="209" t="s">
        <v>74</v>
      </c>
      <c r="D771" s="14" t="s">
        <v>75</v>
      </c>
      <c r="E771" s="74" t="s">
        <v>76</v>
      </c>
      <c r="F771" s="14" t="s">
        <v>77</v>
      </c>
      <c r="G771" s="75" t="s">
        <v>78</v>
      </c>
      <c r="H771" s="210">
        <v>4658560</v>
      </c>
      <c r="I771" s="210">
        <v>4809120</v>
      </c>
      <c r="J771" s="183" t="s">
        <v>198</v>
      </c>
      <c r="K771" s="15" t="s">
        <v>199</v>
      </c>
      <c r="L771" s="2">
        <f>Mensualización!BT13</f>
        <v>3.4157769030765439</v>
      </c>
      <c r="M771" s="211">
        <f t="shared" si="70"/>
        <v>16426881.020123469</v>
      </c>
      <c r="N771" s="2">
        <f t="shared" si="65"/>
        <v>0</v>
      </c>
      <c r="O771" s="15">
        <f t="shared" si="68"/>
        <v>0</v>
      </c>
      <c r="P771" s="212">
        <f t="shared" si="69"/>
        <v>3.4157769030765439</v>
      </c>
      <c r="Q771" s="15">
        <f t="shared" si="69"/>
        <v>16426881.020123469</v>
      </c>
      <c r="R771" s="133"/>
      <c r="S771" s="133"/>
      <c r="T771" s="133"/>
      <c r="U771" s="133"/>
      <c r="V771" s="133"/>
      <c r="W771" s="133"/>
      <c r="X771" s="213">
        <f t="shared" si="66"/>
        <v>0</v>
      </c>
      <c r="Y771" s="213"/>
      <c r="Z771" s="214">
        <f t="shared" si="67"/>
        <v>0</v>
      </c>
      <c r="AA771" s="133"/>
    </row>
    <row r="772" spans="2:27" ht="25.5" hidden="1" x14ac:dyDescent="0.25">
      <c r="B772" s="208">
        <v>2</v>
      </c>
      <c r="C772" s="209" t="s">
        <v>74</v>
      </c>
      <c r="D772" s="14" t="s">
        <v>75</v>
      </c>
      <c r="E772" s="74" t="s">
        <v>79</v>
      </c>
      <c r="F772" s="14" t="s">
        <v>80</v>
      </c>
      <c r="G772" s="75" t="s">
        <v>78</v>
      </c>
      <c r="H772" s="210">
        <v>35836</v>
      </c>
      <c r="I772" s="210">
        <v>36994</v>
      </c>
      <c r="J772" s="183" t="s">
        <v>198</v>
      </c>
      <c r="K772" s="15" t="s">
        <v>199</v>
      </c>
      <c r="L772" s="2">
        <f>Mensualización!BT14</f>
        <v>7992.9179576701736</v>
      </c>
      <c r="M772" s="211">
        <f t="shared" si="70"/>
        <v>295690006.92605042</v>
      </c>
      <c r="N772" s="2">
        <f t="shared" si="65"/>
        <v>0</v>
      </c>
      <c r="O772" s="15">
        <f t="shared" si="68"/>
        <v>0</v>
      </c>
      <c r="P772" s="212">
        <f t="shared" si="69"/>
        <v>7992.9179576701736</v>
      </c>
      <c r="Q772" s="15">
        <f t="shared" si="69"/>
        <v>295690006.92605042</v>
      </c>
      <c r="R772" s="133"/>
      <c r="S772" s="133"/>
      <c r="T772" s="133"/>
      <c r="U772" s="133"/>
      <c r="V772" s="133"/>
      <c r="W772" s="133"/>
      <c r="X772" s="213">
        <f t="shared" si="66"/>
        <v>0</v>
      </c>
      <c r="Y772" s="213"/>
      <c r="Z772" s="214">
        <f t="shared" si="67"/>
        <v>0</v>
      </c>
      <c r="AA772" s="133"/>
    </row>
    <row r="773" spans="2:27" ht="25.5" hidden="1" x14ac:dyDescent="0.25">
      <c r="B773" s="208">
        <v>3</v>
      </c>
      <c r="C773" s="209" t="s">
        <v>74</v>
      </c>
      <c r="D773" s="14" t="s">
        <v>75</v>
      </c>
      <c r="E773" s="74" t="s">
        <v>81</v>
      </c>
      <c r="F773" s="14" t="s">
        <v>80</v>
      </c>
      <c r="G773" s="75" t="s">
        <v>78</v>
      </c>
      <c r="H773" s="210">
        <v>44795</v>
      </c>
      <c r="I773" s="210">
        <v>46242</v>
      </c>
      <c r="J773" s="183" t="s">
        <v>198</v>
      </c>
      <c r="K773" s="15" t="s">
        <v>199</v>
      </c>
      <c r="L773" s="2">
        <f>Mensualización!BT15</f>
        <v>54.652430449224703</v>
      </c>
      <c r="M773" s="211">
        <f t="shared" si="70"/>
        <v>2527237.6888330486</v>
      </c>
      <c r="N773" s="2">
        <f t="shared" si="65"/>
        <v>0</v>
      </c>
      <c r="O773" s="15">
        <f t="shared" si="68"/>
        <v>0</v>
      </c>
      <c r="P773" s="212">
        <f t="shared" si="69"/>
        <v>54.652430449224703</v>
      </c>
      <c r="Q773" s="15">
        <f t="shared" si="69"/>
        <v>2527237.6888330486</v>
      </c>
      <c r="R773" s="133"/>
      <c r="S773" s="133"/>
      <c r="T773" s="133"/>
      <c r="U773" s="133"/>
      <c r="V773" s="133"/>
      <c r="W773" s="133"/>
      <c r="X773" s="213">
        <f t="shared" si="66"/>
        <v>0</v>
      </c>
      <c r="Y773" s="213"/>
      <c r="Z773" s="214">
        <f t="shared" si="67"/>
        <v>0</v>
      </c>
      <c r="AA773" s="133"/>
    </row>
    <row r="774" spans="2:27" ht="25.5" hidden="1" x14ac:dyDescent="0.25">
      <c r="B774" s="208">
        <v>4</v>
      </c>
      <c r="C774" s="209" t="s">
        <v>74</v>
      </c>
      <c r="D774" s="14" t="s">
        <v>75</v>
      </c>
      <c r="E774" s="74" t="s">
        <v>82</v>
      </c>
      <c r="F774" s="14" t="s">
        <v>83</v>
      </c>
      <c r="G774" s="75" t="s">
        <v>78</v>
      </c>
      <c r="H774" s="210">
        <v>58232</v>
      </c>
      <c r="I774" s="210">
        <v>60112</v>
      </c>
      <c r="J774" s="183" t="s">
        <v>198</v>
      </c>
      <c r="K774" s="15" t="s">
        <v>199</v>
      </c>
      <c r="L774" s="2">
        <f>Mensualización!BT16</f>
        <v>1046.0816765671916</v>
      </c>
      <c r="M774" s="211">
        <f t="shared" si="70"/>
        <v>62882061.741807021</v>
      </c>
      <c r="N774" s="2">
        <f t="shared" si="65"/>
        <v>0</v>
      </c>
      <c r="O774" s="15">
        <f t="shared" si="68"/>
        <v>0</v>
      </c>
      <c r="P774" s="212">
        <f t="shared" si="69"/>
        <v>1046.0816765671916</v>
      </c>
      <c r="Q774" s="15">
        <f t="shared" si="69"/>
        <v>62882061.741807021</v>
      </c>
      <c r="R774" s="133"/>
      <c r="S774" s="133"/>
      <c r="T774" s="133"/>
      <c r="U774" s="133"/>
      <c r="V774" s="133"/>
      <c r="W774" s="133"/>
      <c r="X774" s="213">
        <f t="shared" si="66"/>
        <v>0</v>
      </c>
      <c r="Y774" s="213"/>
      <c r="Z774" s="214">
        <f t="shared" si="67"/>
        <v>0</v>
      </c>
      <c r="AA774" s="133"/>
    </row>
    <row r="775" spans="2:27" ht="25.5" hidden="1" x14ac:dyDescent="0.25">
      <c r="B775" s="208">
        <v>5</v>
      </c>
      <c r="C775" s="209" t="s">
        <v>74</v>
      </c>
      <c r="D775" s="14" t="s">
        <v>75</v>
      </c>
      <c r="E775" s="74" t="s">
        <v>84</v>
      </c>
      <c r="F775" s="14" t="s">
        <v>83</v>
      </c>
      <c r="G775" s="75" t="s">
        <v>78</v>
      </c>
      <c r="H775" s="210">
        <v>58232</v>
      </c>
      <c r="I775" s="210">
        <v>60112</v>
      </c>
      <c r="J775" s="183" t="s">
        <v>198</v>
      </c>
      <c r="K775" s="15" t="s">
        <v>199</v>
      </c>
      <c r="L775" s="2">
        <f>Mensualización!BT17</f>
        <v>1168.1957008521781</v>
      </c>
      <c r="M775" s="211">
        <f t="shared" si="70"/>
        <v>70222579.969626129</v>
      </c>
      <c r="N775" s="2">
        <f t="shared" si="65"/>
        <v>0</v>
      </c>
      <c r="O775" s="15">
        <f t="shared" si="68"/>
        <v>0</v>
      </c>
      <c r="P775" s="212">
        <f t="shared" si="69"/>
        <v>1168.1957008521781</v>
      </c>
      <c r="Q775" s="15">
        <f t="shared" si="69"/>
        <v>70222579.969626129</v>
      </c>
      <c r="R775" s="133"/>
      <c r="S775" s="133"/>
      <c r="T775" s="133"/>
      <c r="U775" s="133"/>
      <c r="V775" s="133"/>
      <c r="W775" s="133"/>
      <c r="X775" s="213">
        <f t="shared" si="66"/>
        <v>0</v>
      </c>
      <c r="Y775" s="213"/>
      <c r="Z775" s="214">
        <f t="shared" si="67"/>
        <v>0</v>
      </c>
      <c r="AA775" s="133"/>
    </row>
    <row r="776" spans="2:27" ht="25.5" hidden="1" x14ac:dyDescent="0.25">
      <c r="B776" s="208">
        <v>6</v>
      </c>
      <c r="C776" s="209" t="s">
        <v>74</v>
      </c>
      <c r="D776" s="14" t="s">
        <v>75</v>
      </c>
      <c r="E776" s="74" t="s">
        <v>85</v>
      </c>
      <c r="F776" s="14" t="s">
        <v>83</v>
      </c>
      <c r="G776" s="75" t="s">
        <v>78</v>
      </c>
      <c r="H776" s="210">
        <v>95185</v>
      </c>
      <c r="I776" s="210">
        <v>98260</v>
      </c>
      <c r="J776" s="183" t="s">
        <v>198</v>
      </c>
      <c r="K776" s="15" t="s">
        <v>199</v>
      </c>
      <c r="L776" s="2">
        <f>Mensualización!BT18</f>
        <v>157.97968176729017</v>
      </c>
      <c r="M776" s="211">
        <f t="shared" si="70"/>
        <v>15523083.530453933</v>
      </c>
      <c r="N776" s="2">
        <f t="shared" si="65"/>
        <v>0</v>
      </c>
      <c r="O776" s="15">
        <f t="shared" si="68"/>
        <v>0</v>
      </c>
      <c r="P776" s="212">
        <f t="shared" si="69"/>
        <v>157.97968176729017</v>
      </c>
      <c r="Q776" s="15">
        <f t="shared" si="69"/>
        <v>15523083.530453933</v>
      </c>
      <c r="R776" s="133"/>
      <c r="S776" s="133"/>
      <c r="T776" s="133"/>
      <c r="U776" s="133"/>
      <c r="V776" s="133"/>
      <c r="W776" s="133"/>
      <c r="X776" s="213">
        <f t="shared" si="66"/>
        <v>0</v>
      </c>
      <c r="Y776" s="213"/>
      <c r="Z776" s="214">
        <f t="shared" si="67"/>
        <v>0</v>
      </c>
      <c r="AA776" s="133"/>
    </row>
    <row r="777" spans="2:27" ht="25.5" hidden="1" x14ac:dyDescent="0.25">
      <c r="B777" s="208">
        <v>7</v>
      </c>
      <c r="C777" s="209" t="s">
        <v>74</v>
      </c>
      <c r="D777" s="14" t="s">
        <v>75</v>
      </c>
      <c r="E777" s="74" t="s">
        <v>86</v>
      </c>
      <c r="F777" s="14" t="s">
        <v>83</v>
      </c>
      <c r="G777" s="75" t="s">
        <v>78</v>
      </c>
      <c r="H777" s="210">
        <v>58232</v>
      </c>
      <c r="I777" s="210">
        <v>60112</v>
      </c>
      <c r="J777" s="183" t="s">
        <v>198</v>
      </c>
      <c r="K777" s="15" t="s">
        <v>199</v>
      </c>
      <c r="L777" s="2">
        <f>Mensualización!BT19</f>
        <v>108.45091667268028</v>
      </c>
      <c r="M777" s="211">
        <f t="shared" si="70"/>
        <v>6519201.5030281572</v>
      </c>
      <c r="N777" s="2">
        <f t="shared" si="65"/>
        <v>0</v>
      </c>
      <c r="O777" s="15">
        <f t="shared" si="68"/>
        <v>0</v>
      </c>
      <c r="P777" s="212">
        <f t="shared" si="69"/>
        <v>108.45091667268028</v>
      </c>
      <c r="Q777" s="15">
        <f t="shared" si="69"/>
        <v>6519201.5030281572</v>
      </c>
      <c r="R777" s="133"/>
      <c r="S777" s="133"/>
      <c r="T777" s="133"/>
      <c r="U777" s="133"/>
      <c r="V777" s="133"/>
      <c r="W777" s="133"/>
      <c r="X777" s="213">
        <f t="shared" si="66"/>
        <v>0</v>
      </c>
      <c r="Y777" s="213"/>
      <c r="Z777" s="214">
        <f t="shared" si="67"/>
        <v>0</v>
      </c>
      <c r="AA777" s="133"/>
    </row>
    <row r="778" spans="2:27" ht="25.5" hidden="1" x14ac:dyDescent="0.25">
      <c r="B778" s="208">
        <v>8</v>
      </c>
      <c r="C778" s="209" t="s">
        <v>74</v>
      </c>
      <c r="D778" s="14" t="s">
        <v>75</v>
      </c>
      <c r="E778" s="74" t="s">
        <v>87</v>
      </c>
      <c r="F778" s="14" t="s">
        <v>83</v>
      </c>
      <c r="G778" s="75" t="s">
        <v>78</v>
      </c>
      <c r="H778" s="210">
        <v>58232</v>
      </c>
      <c r="I778" s="210">
        <v>60112</v>
      </c>
      <c r="J778" s="183" t="s">
        <v>198</v>
      </c>
      <c r="K778" s="15" t="s">
        <v>199</v>
      </c>
      <c r="L778" s="2">
        <f>Mensualización!BT20</f>
        <v>328.76852692111737</v>
      </c>
      <c r="M778" s="211">
        <f t="shared" si="70"/>
        <v>19762933.690282207</v>
      </c>
      <c r="N778" s="2">
        <f t="shared" si="65"/>
        <v>0</v>
      </c>
      <c r="O778" s="15">
        <f t="shared" si="68"/>
        <v>0</v>
      </c>
      <c r="P778" s="212">
        <f t="shared" si="69"/>
        <v>328.76852692111737</v>
      </c>
      <c r="Q778" s="15">
        <f t="shared" si="69"/>
        <v>19762933.690282207</v>
      </c>
      <c r="R778" s="133"/>
      <c r="S778" s="133"/>
      <c r="T778" s="133"/>
      <c r="U778" s="133"/>
      <c r="V778" s="133"/>
      <c r="W778" s="133"/>
      <c r="X778" s="213">
        <f t="shared" si="66"/>
        <v>0</v>
      </c>
      <c r="Y778" s="213"/>
      <c r="Z778" s="214">
        <f t="shared" si="67"/>
        <v>0</v>
      </c>
      <c r="AA778" s="133"/>
    </row>
    <row r="779" spans="2:27" ht="25.5" hidden="1" x14ac:dyDescent="0.25">
      <c r="B779" s="208">
        <v>9</v>
      </c>
      <c r="C779" s="209" t="s">
        <v>74</v>
      </c>
      <c r="D779" s="14" t="s">
        <v>75</v>
      </c>
      <c r="E779" s="74" t="s">
        <v>88</v>
      </c>
      <c r="F779" s="14" t="s">
        <v>83</v>
      </c>
      <c r="G779" s="75" t="s">
        <v>78</v>
      </c>
      <c r="H779" s="210">
        <v>22396</v>
      </c>
      <c r="I779" s="210">
        <v>23120</v>
      </c>
      <c r="J779" s="183" t="s">
        <v>198</v>
      </c>
      <c r="K779" s="15" t="s">
        <v>199</v>
      </c>
      <c r="L779" s="2">
        <f>Mensualización!BT21</f>
        <v>197.26111615267041</v>
      </c>
      <c r="M779" s="211">
        <f t="shared" si="70"/>
        <v>4560677.0054497402</v>
      </c>
      <c r="N779" s="2">
        <f t="shared" si="65"/>
        <v>0</v>
      </c>
      <c r="O779" s="15">
        <f t="shared" si="68"/>
        <v>0</v>
      </c>
      <c r="P779" s="212">
        <f t="shared" si="69"/>
        <v>197.26111615267041</v>
      </c>
      <c r="Q779" s="15">
        <f t="shared" si="69"/>
        <v>4560677.0054497402</v>
      </c>
      <c r="R779" s="133"/>
      <c r="S779" s="133"/>
      <c r="T779" s="133"/>
      <c r="U779" s="133"/>
      <c r="V779" s="133"/>
      <c r="W779" s="133"/>
      <c r="X779" s="213">
        <f t="shared" si="66"/>
        <v>0</v>
      </c>
      <c r="Y779" s="213"/>
      <c r="Z779" s="214">
        <f t="shared" si="67"/>
        <v>0</v>
      </c>
      <c r="AA779" s="133"/>
    </row>
    <row r="780" spans="2:27" ht="25.5" hidden="1" x14ac:dyDescent="0.25">
      <c r="B780" s="208">
        <v>10</v>
      </c>
      <c r="C780" s="209" t="s">
        <v>74</v>
      </c>
      <c r="D780" s="14" t="s">
        <v>75</v>
      </c>
      <c r="E780" s="74" t="s">
        <v>89</v>
      </c>
      <c r="F780" s="14" t="s">
        <v>83</v>
      </c>
      <c r="G780" s="75" t="s">
        <v>78</v>
      </c>
      <c r="H780" s="210">
        <v>58232</v>
      </c>
      <c r="I780" s="210">
        <v>60112</v>
      </c>
      <c r="J780" s="183" t="s">
        <v>198</v>
      </c>
      <c r="K780" s="15" t="s">
        <v>199</v>
      </c>
      <c r="L780" s="2">
        <f>Mensualización!BT22</f>
        <v>197.26111615267041</v>
      </c>
      <c r="M780" s="211">
        <f t="shared" si="70"/>
        <v>11857760.214169323</v>
      </c>
      <c r="N780" s="2">
        <f t="shared" si="65"/>
        <v>0</v>
      </c>
      <c r="O780" s="15">
        <f t="shared" si="68"/>
        <v>0</v>
      </c>
      <c r="P780" s="212">
        <f t="shared" si="69"/>
        <v>197.26111615267041</v>
      </c>
      <c r="Q780" s="15">
        <f t="shared" si="69"/>
        <v>11857760.214169323</v>
      </c>
      <c r="R780" s="133"/>
      <c r="S780" s="133"/>
      <c r="T780" s="133"/>
      <c r="U780" s="133"/>
      <c r="V780" s="133"/>
      <c r="W780" s="133"/>
      <c r="X780" s="213">
        <f t="shared" si="66"/>
        <v>0</v>
      </c>
      <c r="Y780" s="213"/>
      <c r="Z780" s="214">
        <f t="shared" si="67"/>
        <v>0</v>
      </c>
      <c r="AA780" s="133"/>
    </row>
    <row r="781" spans="2:27" ht="25.5" hidden="1" x14ac:dyDescent="0.25">
      <c r="B781" s="208">
        <v>11</v>
      </c>
      <c r="C781" s="209" t="s">
        <v>74</v>
      </c>
      <c r="D781" s="14" t="s">
        <v>75</v>
      </c>
      <c r="E781" s="74" t="s">
        <v>90</v>
      </c>
      <c r="F781" s="14" t="s">
        <v>83</v>
      </c>
      <c r="G781" s="75" t="s">
        <v>78</v>
      </c>
      <c r="H781" s="210">
        <v>35836</v>
      </c>
      <c r="I781" s="210">
        <v>36994</v>
      </c>
      <c r="J781" s="183" t="s">
        <v>198</v>
      </c>
      <c r="K781" s="15" t="s">
        <v>199</v>
      </c>
      <c r="L781" s="2">
        <f>Mensualización!BT23</f>
        <v>263.01482153689392</v>
      </c>
      <c r="M781" s="211">
        <f t="shared" si="70"/>
        <v>9729970.3079358544</v>
      </c>
      <c r="N781" s="2">
        <f t="shared" ref="N781:N844" si="71">+Z781</f>
        <v>0</v>
      </c>
      <c r="O781" s="15">
        <f t="shared" si="68"/>
        <v>0</v>
      </c>
      <c r="P781" s="212">
        <f t="shared" si="69"/>
        <v>263.01482153689392</v>
      </c>
      <c r="Q781" s="15">
        <f t="shared" si="69"/>
        <v>9729970.3079358544</v>
      </c>
      <c r="R781" s="133"/>
      <c r="S781" s="133"/>
      <c r="T781" s="133"/>
      <c r="U781" s="133"/>
      <c r="V781" s="133"/>
      <c r="W781" s="133"/>
      <c r="X781" s="213">
        <f t="shared" si="66"/>
        <v>0</v>
      </c>
      <c r="Y781" s="213"/>
      <c r="Z781" s="214">
        <f t="shared" si="67"/>
        <v>0</v>
      </c>
      <c r="AA781" s="133"/>
    </row>
    <row r="782" spans="2:27" ht="25.5" hidden="1" x14ac:dyDescent="0.25">
      <c r="B782" s="208">
        <v>12</v>
      </c>
      <c r="C782" s="209" t="s">
        <v>74</v>
      </c>
      <c r="D782" s="14" t="s">
        <v>75</v>
      </c>
      <c r="E782" s="74" t="s">
        <v>91</v>
      </c>
      <c r="F782" s="14" t="s">
        <v>92</v>
      </c>
      <c r="G782" s="75" t="s">
        <v>78</v>
      </c>
      <c r="H782" s="210">
        <v>76673</v>
      </c>
      <c r="I782" s="210">
        <v>79149</v>
      </c>
      <c r="J782" s="183" t="s">
        <v>198</v>
      </c>
      <c r="K782" s="15" t="s">
        <v>199</v>
      </c>
      <c r="L782" s="2">
        <f>Mensualización!BT24</f>
        <v>577.26629661993593</v>
      </c>
      <c r="M782" s="211">
        <f t="shared" si="70"/>
        <v>45690050.111171305</v>
      </c>
      <c r="N782" s="2">
        <f t="shared" si="71"/>
        <v>0</v>
      </c>
      <c r="O782" s="15">
        <f t="shared" si="68"/>
        <v>0</v>
      </c>
      <c r="P782" s="212">
        <f t="shared" si="69"/>
        <v>577.26629661993593</v>
      </c>
      <c r="Q782" s="15">
        <f t="shared" si="69"/>
        <v>45690050.111171305</v>
      </c>
      <c r="R782" s="133"/>
      <c r="S782" s="133"/>
      <c r="T782" s="133"/>
      <c r="U782" s="133"/>
      <c r="V782" s="133"/>
      <c r="W782" s="133"/>
      <c r="X782" s="213">
        <f t="shared" si="66"/>
        <v>0</v>
      </c>
      <c r="Y782" s="213"/>
      <c r="Z782" s="214">
        <f t="shared" si="67"/>
        <v>0</v>
      </c>
      <c r="AA782" s="133"/>
    </row>
    <row r="783" spans="2:27" ht="25.5" hidden="1" x14ac:dyDescent="0.25">
      <c r="B783" s="208">
        <v>13</v>
      </c>
      <c r="C783" s="209" t="s">
        <v>74</v>
      </c>
      <c r="D783" s="14" t="s">
        <v>75</v>
      </c>
      <c r="E783" s="74" t="s">
        <v>93</v>
      </c>
      <c r="F783" s="14" t="s">
        <v>92</v>
      </c>
      <c r="G783" s="75" t="s">
        <v>78</v>
      </c>
      <c r="H783" s="210">
        <v>102230</v>
      </c>
      <c r="I783" s="210">
        <v>105532</v>
      </c>
      <c r="J783" s="183" t="s">
        <v>198</v>
      </c>
      <c r="K783" s="15" t="s">
        <v>199</v>
      </c>
      <c r="L783" s="2">
        <f>Mensualización!BT25</f>
        <v>67.461593835761747</v>
      </c>
      <c r="M783" s="211">
        <f t="shared" si="70"/>
        <v>7119356.9206756083</v>
      </c>
      <c r="N783" s="2">
        <f t="shared" si="71"/>
        <v>0</v>
      </c>
      <c r="O783" s="15">
        <f t="shared" si="68"/>
        <v>0</v>
      </c>
      <c r="P783" s="212">
        <f t="shared" si="69"/>
        <v>67.461593835761747</v>
      </c>
      <c r="Q783" s="15">
        <f t="shared" si="69"/>
        <v>7119356.9206756083</v>
      </c>
      <c r="R783" s="133"/>
      <c r="S783" s="133"/>
      <c r="T783" s="133"/>
      <c r="U783" s="133"/>
      <c r="V783" s="133"/>
      <c r="W783" s="133"/>
      <c r="X783" s="213">
        <f t="shared" si="66"/>
        <v>0</v>
      </c>
      <c r="Y783" s="213"/>
      <c r="Z783" s="214">
        <f t="shared" si="67"/>
        <v>0</v>
      </c>
      <c r="AA783" s="133"/>
    </row>
    <row r="784" spans="2:27" ht="25.5" hidden="1" x14ac:dyDescent="0.25">
      <c r="B784" s="208">
        <v>14</v>
      </c>
      <c r="C784" s="209" t="s">
        <v>74</v>
      </c>
      <c r="D784" s="14" t="s">
        <v>75</v>
      </c>
      <c r="E784" s="74" t="s">
        <v>94</v>
      </c>
      <c r="F784" s="14" t="s">
        <v>92</v>
      </c>
      <c r="G784" s="75" t="s">
        <v>78</v>
      </c>
      <c r="H784" s="210">
        <v>43674</v>
      </c>
      <c r="I784" s="210">
        <v>45084</v>
      </c>
      <c r="J784" s="183" t="s">
        <v>198</v>
      </c>
      <c r="K784" s="15" t="s">
        <v>199</v>
      </c>
      <c r="L784" s="2">
        <f>Mensualización!BT26</f>
        <v>324.4988057922717</v>
      </c>
      <c r="M784" s="211">
        <f t="shared" si="70"/>
        <v>14629704.160338778</v>
      </c>
      <c r="N784" s="2">
        <f t="shared" si="71"/>
        <v>0</v>
      </c>
      <c r="O784" s="15">
        <f t="shared" si="68"/>
        <v>0</v>
      </c>
      <c r="P784" s="212">
        <f t="shared" si="69"/>
        <v>324.4988057922717</v>
      </c>
      <c r="Q784" s="15">
        <f t="shared" si="69"/>
        <v>14629704.160338778</v>
      </c>
      <c r="R784" s="133"/>
      <c r="S784" s="133"/>
      <c r="T784" s="133"/>
      <c r="U784" s="133"/>
      <c r="V784" s="133"/>
      <c r="W784" s="133"/>
      <c r="X784" s="213">
        <f t="shared" si="66"/>
        <v>0</v>
      </c>
      <c r="Y784" s="213"/>
      <c r="Z784" s="214">
        <f t="shared" si="67"/>
        <v>0</v>
      </c>
      <c r="AA784" s="133"/>
    </row>
    <row r="785" spans="2:27" ht="25.5" hidden="1" x14ac:dyDescent="0.25">
      <c r="B785" s="208">
        <v>15</v>
      </c>
      <c r="C785" s="209" t="s">
        <v>74</v>
      </c>
      <c r="D785" s="14" t="s">
        <v>75</v>
      </c>
      <c r="E785" s="74" t="s">
        <v>95</v>
      </c>
      <c r="F785" s="14" t="s">
        <v>92</v>
      </c>
      <c r="G785" s="75" t="s">
        <v>78</v>
      </c>
      <c r="H785" s="210">
        <v>14558</v>
      </c>
      <c r="I785" s="210">
        <v>15028</v>
      </c>
      <c r="J785" s="183" t="s">
        <v>198</v>
      </c>
      <c r="K785" s="15" t="s">
        <v>199</v>
      </c>
      <c r="L785" s="2">
        <f>Mensualización!BT27</f>
        <v>32.44988057922717</v>
      </c>
      <c r="M785" s="211">
        <f t="shared" si="70"/>
        <v>487656.8053446259</v>
      </c>
      <c r="N785" s="2">
        <f t="shared" si="71"/>
        <v>0</v>
      </c>
      <c r="O785" s="15">
        <f t="shared" si="68"/>
        <v>0</v>
      </c>
      <c r="P785" s="212">
        <f t="shared" si="69"/>
        <v>32.44988057922717</v>
      </c>
      <c r="Q785" s="15">
        <f t="shared" si="69"/>
        <v>487656.8053446259</v>
      </c>
      <c r="R785" s="133"/>
      <c r="S785" s="133"/>
      <c r="T785" s="133"/>
      <c r="U785" s="133"/>
      <c r="V785" s="133"/>
      <c r="W785" s="133"/>
      <c r="X785" s="213">
        <f t="shared" si="66"/>
        <v>0</v>
      </c>
      <c r="Y785" s="213"/>
      <c r="Z785" s="214">
        <f t="shared" si="67"/>
        <v>0</v>
      </c>
      <c r="AA785" s="133"/>
    </row>
    <row r="786" spans="2:27" ht="25.5" hidden="1" x14ac:dyDescent="0.25">
      <c r="B786" s="208">
        <v>16</v>
      </c>
      <c r="C786" s="209" t="s">
        <v>74</v>
      </c>
      <c r="D786" s="14" t="s">
        <v>75</v>
      </c>
      <c r="E786" s="74" t="s">
        <v>96</v>
      </c>
      <c r="F786" s="14" t="s">
        <v>92</v>
      </c>
      <c r="G786" s="75" t="s">
        <v>78</v>
      </c>
      <c r="H786" s="210">
        <v>58232</v>
      </c>
      <c r="I786" s="210">
        <v>60112</v>
      </c>
      <c r="J786" s="183" t="s">
        <v>198</v>
      </c>
      <c r="K786" s="15" t="s">
        <v>199</v>
      </c>
      <c r="L786" s="2">
        <f>Mensualización!BT28</f>
        <v>81.124701448067924</v>
      </c>
      <c r="M786" s="211">
        <f t="shared" si="70"/>
        <v>4876568.0534462593</v>
      </c>
      <c r="N786" s="2">
        <f t="shared" si="71"/>
        <v>0</v>
      </c>
      <c r="O786" s="15">
        <f t="shared" si="68"/>
        <v>0</v>
      </c>
      <c r="P786" s="212">
        <f t="shared" si="69"/>
        <v>81.124701448067924</v>
      </c>
      <c r="Q786" s="15">
        <f t="shared" si="69"/>
        <v>4876568.0534462593</v>
      </c>
      <c r="R786" s="133"/>
      <c r="S786" s="133"/>
      <c r="T786" s="133"/>
      <c r="U786" s="133"/>
      <c r="V786" s="133"/>
      <c r="W786" s="133"/>
      <c r="X786" s="213">
        <f t="shared" si="66"/>
        <v>0</v>
      </c>
      <c r="Y786" s="213"/>
      <c r="Z786" s="214">
        <f t="shared" si="67"/>
        <v>0</v>
      </c>
      <c r="AA786" s="133"/>
    </row>
    <row r="787" spans="2:27" ht="25.5" hidden="1" x14ac:dyDescent="0.25">
      <c r="B787" s="208">
        <v>17</v>
      </c>
      <c r="C787" s="209" t="s">
        <v>74</v>
      </c>
      <c r="D787" s="14" t="s">
        <v>75</v>
      </c>
      <c r="E787" s="74" t="s">
        <v>97</v>
      </c>
      <c r="F787" s="14" t="s">
        <v>92</v>
      </c>
      <c r="G787" s="75" t="s">
        <v>78</v>
      </c>
      <c r="H787" s="210">
        <v>43674</v>
      </c>
      <c r="I787" s="210">
        <v>45084</v>
      </c>
      <c r="J787" s="183" t="s">
        <v>198</v>
      </c>
      <c r="K787" s="15" t="s">
        <v>199</v>
      </c>
      <c r="L787" s="2">
        <f>Mensualización!BT29</f>
        <v>27.326215224612351</v>
      </c>
      <c r="M787" s="211">
        <f t="shared" si="70"/>
        <v>1231975.0871864231</v>
      </c>
      <c r="N787" s="2">
        <f t="shared" si="71"/>
        <v>0</v>
      </c>
      <c r="O787" s="15">
        <f t="shared" si="68"/>
        <v>0</v>
      </c>
      <c r="P787" s="212">
        <f t="shared" si="69"/>
        <v>27.326215224612351</v>
      </c>
      <c r="Q787" s="15">
        <f t="shared" si="69"/>
        <v>1231975.0871864231</v>
      </c>
      <c r="R787" s="133"/>
      <c r="S787" s="133"/>
      <c r="T787" s="133"/>
      <c r="U787" s="133"/>
      <c r="V787" s="133"/>
      <c r="W787" s="133"/>
      <c r="X787" s="213">
        <f t="shared" si="66"/>
        <v>0</v>
      </c>
      <c r="Y787" s="213"/>
      <c r="Z787" s="214">
        <f t="shared" si="67"/>
        <v>0</v>
      </c>
      <c r="AA787" s="133"/>
    </row>
    <row r="788" spans="2:27" ht="25.5" hidden="1" x14ac:dyDescent="0.25">
      <c r="B788" s="208">
        <v>18</v>
      </c>
      <c r="C788" s="209" t="s">
        <v>74</v>
      </c>
      <c r="D788" s="14" t="s">
        <v>75</v>
      </c>
      <c r="E788" s="74" t="s">
        <v>98</v>
      </c>
      <c r="F788" s="14" t="s">
        <v>92</v>
      </c>
      <c r="G788" s="75" t="s">
        <v>78</v>
      </c>
      <c r="H788" s="210">
        <v>143344</v>
      </c>
      <c r="I788" s="210">
        <v>147976</v>
      </c>
      <c r="J788" s="183" t="s">
        <v>198</v>
      </c>
      <c r="K788" s="15" t="s">
        <v>199</v>
      </c>
      <c r="L788" s="2">
        <f>Mensualización!BT30</f>
        <v>119.55219160767905</v>
      </c>
      <c r="M788" s="211">
        <f t="shared" si="70"/>
        <v>17690855.105337914</v>
      </c>
      <c r="N788" s="2">
        <f t="shared" si="71"/>
        <v>0</v>
      </c>
      <c r="O788" s="15">
        <f t="shared" si="68"/>
        <v>0</v>
      </c>
      <c r="P788" s="212">
        <f t="shared" si="69"/>
        <v>119.55219160767905</v>
      </c>
      <c r="Q788" s="15">
        <f t="shared" si="69"/>
        <v>17690855.105337914</v>
      </c>
      <c r="R788" s="133"/>
      <c r="S788" s="133"/>
      <c r="T788" s="133"/>
      <c r="U788" s="133"/>
      <c r="V788" s="133"/>
      <c r="W788" s="133"/>
      <c r="X788" s="213">
        <f t="shared" si="66"/>
        <v>0</v>
      </c>
      <c r="Y788" s="213"/>
      <c r="Z788" s="214">
        <f t="shared" si="67"/>
        <v>0</v>
      </c>
      <c r="AA788" s="133"/>
    </row>
    <row r="789" spans="2:27" ht="25.5" hidden="1" x14ac:dyDescent="0.25">
      <c r="B789" s="208">
        <v>19</v>
      </c>
      <c r="C789" s="209" t="s">
        <v>74</v>
      </c>
      <c r="D789" s="14" t="s">
        <v>75</v>
      </c>
      <c r="E789" s="74" t="s">
        <v>99</v>
      </c>
      <c r="F789" s="14" t="s">
        <v>77</v>
      </c>
      <c r="G789" s="75" t="s">
        <v>78</v>
      </c>
      <c r="H789" s="210">
        <v>2866880</v>
      </c>
      <c r="I789" s="210">
        <v>2959520</v>
      </c>
      <c r="J789" s="183" t="s">
        <v>198</v>
      </c>
      <c r="K789" s="15" t="s">
        <v>199</v>
      </c>
      <c r="L789" s="2">
        <f>Mensualización!BT31</f>
        <v>1.707888451538272</v>
      </c>
      <c r="M789" s="211">
        <f t="shared" si="70"/>
        <v>5054530.0300965467</v>
      </c>
      <c r="N789" s="2">
        <f t="shared" si="71"/>
        <v>0</v>
      </c>
      <c r="O789" s="15">
        <f t="shared" si="68"/>
        <v>0</v>
      </c>
      <c r="P789" s="212">
        <f t="shared" si="69"/>
        <v>1.707888451538272</v>
      </c>
      <c r="Q789" s="15">
        <f t="shared" si="69"/>
        <v>5054530.0300965467</v>
      </c>
      <c r="R789" s="133"/>
      <c r="S789" s="133"/>
      <c r="T789" s="133"/>
      <c r="U789" s="133"/>
      <c r="V789" s="133"/>
      <c r="W789" s="133"/>
      <c r="X789" s="213">
        <f t="shared" si="66"/>
        <v>0</v>
      </c>
      <c r="Y789" s="213"/>
      <c r="Z789" s="214">
        <f t="shared" si="67"/>
        <v>0</v>
      </c>
      <c r="AA789" s="133"/>
    </row>
    <row r="790" spans="2:27" ht="25.5" hidden="1" x14ac:dyDescent="0.25">
      <c r="B790" s="208">
        <v>20</v>
      </c>
      <c r="C790" s="209" t="s">
        <v>74</v>
      </c>
      <c r="D790" s="14" t="s">
        <v>75</v>
      </c>
      <c r="E790" s="74" t="s">
        <v>100</v>
      </c>
      <c r="F790" s="14" t="s">
        <v>83</v>
      </c>
      <c r="G790" s="75" t="s">
        <v>78</v>
      </c>
      <c r="H790" s="210">
        <v>218370</v>
      </c>
      <c r="I790" s="210">
        <v>225420</v>
      </c>
      <c r="J790" s="183" t="s">
        <v>198</v>
      </c>
      <c r="K790" s="15" t="s">
        <v>199</v>
      </c>
      <c r="L790" s="2">
        <f>Mensualización!BT32</f>
        <v>53.798486223455569</v>
      </c>
      <c r="M790" s="211">
        <f t="shared" si="70"/>
        <v>12127254.764491355</v>
      </c>
      <c r="N790" s="2">
        <f t="shared" si="71"/>
        <v>0</v>
      </c>
      <c r="O790" s="15">
        <f t="shared" si="68"/>
        <v>0</v>
      </c>
      <c r="P790" s="212">
        <f t="shared" si="69"/>
        <v>53.798486223455569</v>
      </c>
      <c r="Q790" s="15">
        <f t="shared" si="69"/>
        <v>12127254.764491355</v>
      </c>
      <c r="R790" s="133"/>
      <c r="S790" s="133"/>
      <c r="T790" s="133"/>
      <c r="U790" s="133"/>
      <c r="V790" s="133"/>
      <c r="W790" s="133"/>
      <c r="X790" s="213">
        <f t="shared" si="66"/>
        <v>0</v>
      </c>
      <c r="Y790" s="213"/>
      <c r="Z790" s="214">
        <f t="shared" si="67"/>
        <v>0</v>
      </c>
      <c r="AA790" s="133"/>
    </row>
    <row r="791" spans="2:27" ht="25.5" hidden="1" x14ac:dyDescent="0.25">
      <c r="B791" s="208">
        <v>21</v>
      </c>
      <c r="C791" s="209" t="s">
        <v>74</v>
      </c>
      <c r="D791" s="14" t="s">
        <v>75</v>
      </c>
      <c r="E791" s="74" t="s">
        <v>101</v>
      </c>
      <c r="F791" s="14" t="s">
        <v>92</v>
      </c>
      <c r="G791" s="75" t="s">
        <v>78</v>
      </c>
      <c r="H791" s="210">
        <v>153345</v>
      </c>
      <c r="I791" s="210">
        <v>158298</v>
      </c>
      <c r="J791" s="183" t="s">
        <v>198</v>
      </c>
      <c r="K791" s="15" t="s">
        <v>199</v>
      </c>
      <c r="L791" s="2">
        <f>Mensualización!BT33</f>
        <v>29.888047901919762</v>
      </c>
      <c r="M791" s="211">
        <f t="shared" si="70"/>
        <v>4731218.2067780942</v>
      </c>
      <c r="N791" s="2">
        <f t="shared" si="71"/>
        <v>0</v>
      </c>
      <c r="O791" s="15">
        <f t="shared" si="68"/>
        <v>0</v>
      </c>
      <c r="P791" s="212">
        <f t="shared" si="69"/>
        <v>29.888047901919762</v>
      </c>
      <c r="Q791" s="15">
        <f t="shared" si="69"/>
        <v>4731218.2067780942</v>
      </c>
      <c r="R791" s="133"/>
      <c r="S791" s="133"/>
      <c r="T791" s="133"/>
      <c r="U791" s="133"/>
      <c r="V791" s="133"/>
      <c r="W791" s="133"/>
      <c r="X791" s="213">
        <f t="shared" si="66"/>
        <v>0</v>
      </c>
      <c r="Y791" s="213"/>
      <c r="Z791" s="214">
        <f t="shared" si="67"/>
        <v>0</v>
      </c>
      <c r="AA791" s="133"/>
    </row>
    <row r="792" spans="2:27" ht="25.5" hidden="1" x14ac:dyDescent="0.25">
      <c r="B792" s="208">
        <v>22</v>
      </c>
      <c r="C792" s="209" t="s">
        <v>74</v>
      </c>
      <c r="D792" s="14" t="s">
        <v>75</v>
      </c>
      <c r="E792" s="74" t="s">
        <v>102</v>
      </c>
      <c r="F792" s="14" t="s">
        <v>92</v>
      </c>
      <c r="G792" s="75" t="s">
        <v>78</v>
      </c>
      <c r="H792" s="210">
        <v>262044</v>
      </c>
      <c r="I792" s="210">
        <v>270504</v>
      </c>
      <c r="J792" s="183" t="s">
        <v>198</v>
      </c>
      <c r="K792" s="15" t="s">
        <v>199</v>
      </c>
      <c r="L792" s="2">
        <f>Mensualización!BT34</f>
        <v>0.85394422576913598</v>
      </c>
      <c r="M792" s="211">
        <f t="shared" si="70"/>
        <v>230995.32884745437</v>
      </c>
      <c r="N792" s="2">
        <f t="shared" si="71"/>
        <v>0</v>
      </c>
      <c r="O792" s="15">
        <f t="shared" si="68"/>
        <v>0</v>
      </c>
      <c r="P792" s="212">
        <f t="shared" si="69"/>
        <v>0.85394422576913598</v>
      </c>
      <c r="Q792" s="15">
        <f t="shared" si="69"/>
        <v>230995.32884745437</v>
      </c>
      <c r="R792" s="133"/>
      <c r="S792" s="133"/>
      <c r="T792" s="133"/>
      <c r="U792" s="133"/>
      <c r="V792" s="133"/>
      <c r="W792" s="133"/>
      <c r="X792" s="213">
        <f t="shared" si="66"/>
        <v>0</v>
      </c>
      <c r="Y792" s="213"/>
      <c r="Z792" s="214">
        <f t="shared" si="67"/>
        <v>0</v>
      </c>
      <c r="AA792" s="133"/>
    </row>
    <row r="793" spans="2:27" ht="25.5" hidden="1" x14ac:dyDescent="0.25">
      <c r="B793" s="208">
        <v>23</v>
      </c>
      <c r="C793" s="209" t="s">
        <v>74</v>
      </c>
      <c r="D793" s="14" t="s">
        <v>75</v>
      </c>
      <c r="E793" s="74" t="s">
        <v>103</v>
      </c>
      <c r="F793" s="14" t="s">
        <v>92</v>
      </c>
      <c r="G793" s="75" t="s">
        <v>78</v>
      </c>
      <c r="H793" s="210">
        <v>114222</v>
      </c>
      <c r="I793" s="210">
        <v>117912</v>
      </c>
      <c r="J793" s="183" t="s">
        <v>198</v>
      </c>
      <c r="K793" s="15" t="s">
        <v>199</v>
      </c>
      <c r="L793" s="2">
        <f>Mensualización!BT35</f>
        <v>5.1236653546148156</v>
      </c>
      <c r="M793" s="211">
        <f t="shared" si="70"/>
        <v>604141.62929334212</v>
      </c>
      <c r="N793" s="2">
        <f t="shared" si="71"/>
        <v>0</v>
      </c>
      <c r="O793" s="15">
        <f t="shared" si="68"/>
        <v>0</v>
      </c>
      <c r="P793" s="212">
        <f t="shared" si="69"/>
        <v>5.1236653546148156</v>
      </c>
      <c r="Q793" s="15">
        <f t="shared" si="69"/>
        <v>604141.62929334212</v>
      </c>
      <c r="R793" s="133"/>
      <c r="S793" s="133"/>
      <c r="T793" s="133"/>
      <c r="U793" s="133"/>
      <c r="V793" s="133"/>
      <c r="W793" s="133"/>
      <c r="X793" s="213">
        <f t="shared" si="66"/>
        <v>0</v>
      </c>
      <c r="Y793" s="213"/>
      <c r="Z793" s="214">
        <f t="shared" si="67"/>
        <v>0</v>
      </c>
      <c r="AA793" s="133"/>
    </row>
    <row r="794" spans="2:27" ht="25.5" hidden="1" x14ac:dyDescent="0.25">
      <c r="B794" s="208">
        <v>24</v>
      </c>
      <c r="C794" s="209" t="s">
        <v>74</v>
      </c>
      <c r="D794" s="14" t="s">
        <v>75</v>
      </c>
      <c r="E794" s="74" t="s">
        <v>104</v>
      </c>
      <c r="F794" s="14" t="s">
        <v>92</v>
      </c>
      <c r="G794" s="75" t="s">
        <v>78</v>
      </c>
      <c r="H794" s="210">
        <v>87348</v>
      </c>
      <c r="I794" s="210">
        <v>90168</v>
      </c>
      <c r="J794" s="183" t="s">
        <v>198</v>
      </c>
      <c r="K794" s="15" t="s">
        <v>199</v>
      </c>
      <c r="L794" s="2">
        <f>Mensualización!BT36</f>
        <v>32.44988057922717</v>
      </c>
      <c r="M794" s="211">
        <f t="shared" si="70"/>
        <v>2925940.8320677555</v>
      </c>
      <c r="N794" s="2">
        <f t="shared" si="71"/>
        <v>0</v>
      </c>
      <c r="O794" s="15">
        <f t="shared" si="68"/>
        <v>0</v>
      </c>
      <c r="P794" s="212">
        <f t="shared" si="69"/>
        <v>32.44988057922717</v>
      </c>
      <c r="Q794" s="15">
        <f t="shared" si="69"/>
        <v>2925940.8320677555</v>
      </c>
      <c r="R794" s="133"/>
      <c r="S794" s="133"/>
      <c r="T794" s="133"/>
      <c r="U794" s="133"/>
      <c r="V794" s="133"/>
      <c r="W794" s="133"/>
      <c r="X794" s="213">
        <f t="shared" si="66"/>
        <v>0</v>
      </c>
      <c r="Y794" s="213"/>
      <c r="Z794" s="214">
        <f t="shared" si="67"/>
        <v>0</v>
      </c>
      <c r="AA794" s="133"/>
    </row>
    <row r="795" spans="2:27" ht="25.5" hidden="1" x14ac:dyDescent="0.25">
      <c r="B795" s="208">
        <v>25</v>
      </c>
      <c r="C795" s="209" t="s">
        <v>74</v>
      </c>
      <c r="D795" s="14" t="s">
        <v>75</v>
      </c>
      <c r="E795" s="74" t="s">
        <v>105</v>
      </c>
      <c r="F795" s="14" t="s">
        <v>92</v>
      </c>
      <c r="G795" s="75" t="s">
        <v>78</v>
      </c>
      <c r="H795" s="210">
        <v>87348</v>
      </c>
      <c r="I795" s="210">
        <v>90168</v>
      </c>
      <c r="J795" s="183" t="s">
        <v>198</v>
      </c>
      <c r="K795" s="15" t="s">
        <v>199</v>
      </c>
      <c r="L795" s="2">
        <f>Mensualización!BT37</f>
        <v>5.1236653546148156</v>
      </c>
      <c r="M795" s="211">
        <f t="shared" si="70"/>
        <v>461990.65769490867</v>
      </c>
      <c r="N795" s="2">
        <f t="shared" si="71"/>
        <v>0</v>
      </c>
      <c r="O795" s="15">
        <f t="shared" si="68"/>
        <v>0</v>
      </c>
      <c r="P795" s="212">
        <f t="shared" si="69"/>
        <v>5.1236653546148156</v>
      </c>
      <c r="Q795" s="15">
        <f t="shared" si="69"/>
        <v>461990.65769490867</v>
      </c>
      <c r="R795" s="133"/>
      <c r="S795" s="133"/>
      <c r="T795" s="133"/>
      <c r="U795" s="133"/>
      <c r="V795" s="133"/>
      <c r="W795" s="133"/>
      <c r="X795" s="213">
        <f t="shared" si="66"/>
        <v>0</v>
      </c>
      <c r="Y795" s="213"/>
      <c r="Z795" s="214">
        <f t="shared" si="67"/>
        <v>0</v>
      </c>
      <c r="AA795" s="133"/>
    </row>
    <row r="796" spans="2:27" ht="25.5" hidden="1" x14ac:dyDescent="0.25">
      <c r="B796" s="208">
        <v>26</v>
      </c>
      <c r="C796" s="209" t="s">
        <v>74</v>
      </c>
      <c r="D796" s="14" t="s">
        <v>75</v>
      </c>
      <c r="E796" s="74" t="s">
        <v>106</v>
      </c>
      <c r="F796" s="14" t="s">
        <v>92</v>
      </c>
      <c r="G796" s="75" t="s">
        <v>78</v>
      </c>
      <c r="H796" s="210">
        <v>87348</v>
      </c>
      <c r="I796" s="210">
        <v>90168</v>
      </c>
      <c r="J796" s="183" t="s">
        <v>198</v>
      </c>
      <c r="K796" s="15" t="s">
        <v>199</v>
      </c>
      <c r="L796" s="2">
        <f>Mensualización!BT38</f>
        <v>8.5394422576913591</v>
      </c>
      <c r="M796" s="211">
        <f t="shared" si="70"/>
        <v>769984.42949151446</v>
      </c>
      <c r="N796" s="2">
        <f t="shared" si="71"/>
        <v>0</v>
      </c>
      <c r="O796" s="15">
        <f t="shared" si="68"/>
        <v>0</v>
      </c>
      <c r="P796" s="212">
        <f t="shared" si="69"/>
        <v>8.5394422576913591</v>
      </c>
      <c r="Q796" s="15">
        <f t="shared" si="69"/>
        <v>769984.42949151446</v>
      </c>
      <c r="R796" s="133"/>
      <c r="S796" s="133"/>
      <c r="T796" s="133"/>
      <c r="U796" s="133"/>
      <c r="V796" s="133"/>
      <c r="W796" s="133"/>
      <c r="X796" s="213">
        <f t="shared" si="66"/>
        <v>0</v>
      </c>
      <c r="Y796" s="213"/>
      <c r="Z796" s="214">
        <f t="shared" si="67"/>
        <v>0</v>
      </c>
      <c r="AA796" s="133"/>
    </row>
    <row r="797" spans="2:27" ht="25.5" hidden="1" x14ac:dyDescent="0.25">
      <c r="B797" s="208">
        <v>27</v>
      </c>
      <c r="C797" s="209" t="s">
        <v>74</v>
      </c>
      <c r="D797" s="14" t="s">
        <v>75</v>
      </c>
      <c r="E797" s="74" t="s">
        <v>107</v>
      </c>
      <c r="F797" s="14" t="s">
        <v>92</v>
      </c>
      <c r="G797" s="75" t="s">
        <v>78</v>
      </c>
      <c r="H797" s="210">
        <v>87348</v>
      </c>
      <c r="I797" s="210">
        <v>90168</v>
      </c>
      <c r="J797" s="183" t="s">
        <v>198</v>
      </c>
      <c r="K797" s="15" t="s">
        <v>199</v>
      </c>
      <c r="L797" s="2">
        <f>Mensualización!BT39</f>
        <v>5.1236653546148156</v>
      </c>
      <c r="M797" s="211">
        <f t="shared" si="70"/>
        <v>461990.65769490867</v>
      </c>
      <c r="N797" s="2">
        <f t="shared" si="71"/>
        <v>0</v>
      </c>
      <c r="O797" s="15">
        <f t="shared" si="68"/>
        <v>0</v>
      </c>
      <c r="P797" s="212">
        <f t="shared" si="69"/>
        <v>5.1236653546148156</v>
      </c>
      <c r="Q797" s="15">
        <f t="shared" si="69"/>
        <v>461990.65769490867</v>
      </c>
      <c r="R797" s="133"/>
      <c r="S797" s="133"/>
      <c r="T797" s="133"/>
      <c r="U797" s="133"/>
      <c r="V797" s="133"/>
      <c r="W797" s="133"/>
      <c r="X797" s="213">
        <f t="shared" si="66"/>
        <v>0</v>
      </c>
      <c r="Y797" s="213"/>
      <c r="Z797" s="214">
        <f t="shared" si="67"/>
        <v>0</v>
      </c>
      <c r="AA797" s="133"/>
    </row>
    <row r="798" spans="2:27" ht="25.5" hidden="1" x14ac:dyDescent="0.25">
      <c r="B798" s="208">
        <v>28</v>
      </c>
      <c r="C798" s="209" t="s">
        <v>74</v>
      </c>
      <c r="D798" s="14" t="s">
        <v>75</v>
      </c>
      <c r="E798" s="74" t="s">
        <v>108</v>
      </c>
      <c r="F798" s="14" t="s">
        <v>92</v>
      </c>
      <c r="G798" s="75" t="s">
        <v>78</v>
      </c>
      <c r="H798" s="210">
        <v>53754</v>
      </c>
      <c r="I798" s="210">
        <v>55491</v>
      </c>
      <c r="J798" s="183" t="s">
        <v>198</v>
      </c>
      <c r="K798" s="15" t="s">
        <v>199</v>
      </c>
      <c r="L798" s="2">
        <f>Mensualización!BT40</f>
        <v>6.8315538061530878</v>
      </c>
      <c r="M798" s="211">
        <f t="shared" si="70"/>
        <v>379089.75225724099</v>
      </c>
      <c r="N798" s="2">
        <f t="shared" si="71"/>
        <v>0</v>
      </c>
      <c r="O798" s="15">
        <f t="shared" si="68"/>
        <v>0</v>
      </c>
      <c r="P798" s="212">
        <f t="shared" si="69"/>
        <v>6.8315538061530878</v>
      </c>
      <c r="Q798" s="15">
        <f t="shared" si="69"/>
        <v>379089.75225724099</v>
      </c>
      <c r="R798" s="133"/>
      <c r="S798" s="133"/>
      <c r="T798" s="133"/>
      <c r="U798" s="133"/>
      <c r="V798" s="133"/>
      <c r="W798" s="133"/>
      <c r="X798" s="213">
        <f t="shared" si="66"/>
        <v>0</v>
      </c>
      <c r="Y798" s="213"/>
      <c r="Z798" s="214">
        <f t="shared" si="67"/>
        <v>0</v>
      </c>
      <c r="AA798" s="133"/>
    </row>
    <row r="799" spans="2:27" ht="25.5" hidden="1" x14ac:dyDescent="0.25">
      <c r="B799" s="208">
        <v>29</v>
      </c>
      <c r="C799" s="209" t="s">
        <v>74</v>
      </c>
      <c r="D799" s="14" t="s">
        <v>75</v>
      </c>
      <c r="E799" s="74" t="s">
        <v>109</v>
      </c>
      <c r="F799" s="14" t="s">
        <v>92</v>
      </c>
      <c r="G799" s="75" t="s">
        <v>78</v>
      </c>
      <c r="H799" s="210">
        <v>33594</v>
      </c>
      <c r="I799" s="210">
        <v>34680</v>
      </c>
      <c r="J799" s="183" t="s">
        <v>198</v>
      </c>
      <c r="K799" s="15" t="s">
        <v>199</v>
      </c>
      <c r="L799" s="2">
        <f>Mensualización!BT41</f>
        <v>4.2697211288456796</v>
      </c>
      <c r="M799" s="211">
        <f t="shared" si="70"/>
        <v>148073.92874836817</v>
      </c>
      <c r="N799" s="2">
        <f t="shared" si="71"/>
        <v>0</v>
      </c>
      <c r="O799" s="15">
        <f t="shared" si="68"/>
        <v>0</v>
      </c>
      <c r="P799" s="212">
        <f t="shared" si="69"/>
        <v>4.2697211288456796</v>
      </c>
      <c r="Q799" s="15">
        <f t="shared" si="69"/>
        <v>148073.92874836817</v>
      </c>
      <c r="R799" s="133"/>
      <c r="S799" s="133"/>
      <c r="T799" s="133"/>
      <c r="U799" s="133"/>
      <c r="V799" s="133"/>
      <c r="W799" s="133"/>
      <c r="X799" s="213">
        <f t="shared" si="66"/>
        <v>0</v>
      </c>
      <c r="Y799" s="213"/>
      <c r="Z799" s="214">
        <f t="shared" si="67"/>
        <v>0</v>
      </c>
      <c r="AA799" s="133"/>
    </row>
    <row r="800" spans="2:27" ht="25.5" hidden="1" x14ac:dyDescent="0.25">
      <c r="B800" s="208">
        <v>30</v>
      </c>
      <c r="C800" s="209" t="s">
        <v>74</v>
      </c>
      <c r="D800" s="14" t="s">
        <v>75</v>
      </c>
      <c r="E800" s="74" t="s">
        <v>110</v>
      </c>
      <c r="F800" s="14" t="s">
        <v>92</v>
      </c>
      <c r="G800" s="75" t="s">
        <v>78</v>
      </c>
      <c r="H800" s="210">
        <v>153345</v>
      </c>
      <c r="I800" s="210">
        <v>158298</v>
      </c>
      <c r="J800" s="183" t="s">
        <v>198</v>
      </c>
      <c r="K800" s="15" t="s">
        <v>199</v>
      </c>
      <c r="L800" s="2">
        <f>Mensualización!BT42</f>
        <v>0.85394422576913598</v>
      </c>
      <c r="M800" s="211">
        <f t="shared" si="70"/>
        <v>135177.66305080269</v>
      </c>
      <c r="N800" s="2">
        <f t="shared" si="71"/>
        <v>0</v>
      </c>
      <c r="O800" s="15">
        <f t="shared" si="68"/>
        <v>0</v>
      </c>
      <c r="P800" s="212">
        <f t="shared" si="69"/>
        <v>0.85394422576913598</v>
      </c>
      <c r="Q800" s="15">
        <f t="shared" si="69"/>
        <v>135177.66305080269</v>
      </c>
      <c r="R800" s="133"/>
      <c r="S800" s="133"/>
      <c r="T800" s="133"/>
      <c r="U800" s="133"/>
      <c r="V800" s="133"/>
      <c r="W800" s="133"/>
      <c r="X800" s="213">
        <f t="shared" si="66"/>
        <v>0</v>
      </c>
      <c r="Y800" s="213"/>
      <c r="Z800" s="214">
        <f t="shared" si="67"/>
        <v>0</v>
      </c>
      <c r="AA800" s="133"/>
    </row>
    <row r="801" spans="2:27" ht="38.25" hidden="1" x14ac:dyDescent="0.25">
      <c r="B801" s="208">
        <v>31</v>
      </c>
      <c r="C801" s="209" t="s">
        <v>74</v>
      </c>
      <c r="D801" s="14" t="s">
        <v>75</v>
      </c>
      <c r="E801" s="74" t="s">
        <v>111</v>
      </c>
      <c r="F801" s="14" t="s">
        <v>112</v>
      </c>
      <c r="G801" s="75" t="s">
        <v>78</v>
      </c>
      <c r="H801" s="210">
        <v>262044</v>
      </c>
      <c r="I801" s="210">
        <v>270507</v>
      </c>
      <c r="J801" s="183" t="s">
        <v>198</v>
      </c>
      <c r="K801" s="15" t="s">
        <v>199</v>
      </c>
      <c r="L801" s="2">
        <f>Mensualización!BT43</f>
        <v>136.63107612306175</v>
      </c>
      <c r="M801" s="211">
        <f t="shared" si="70"/>
        <v>36959662.508821063</v>
      </c>
      <c r="N801" s="2">
        <f t="shared" si="71"/>
        <v>0</v>
      </c>
      <c r="O801" s="15">
        <f t="shared" si="68"/>
        <v>0</v>
      </c>
      <c r="P801" s="212">
        <f t="shared" si="69"/>
        <v>136.63107612306175</v>
      </c>
      <c r="Q801" s="15">
        <f t="shared" si="69"/>
        <v>36959662.508821063</v>
      </c>
      <c r="R801" s="133"/>
      <c r="S801" s="133"/>
      <c r="T801" s="133"/>
      <c r="U801" s="133"/>
      <c r="V801" s="133"/>
      <c r="W801" s="133"/>
      <c r="X801" s="213">
        <f t="shared" si="66"/>
        <v>0</v>
      </c>
      <c r="Y801" s="213"/>
      <c r="Z801" s="214">
        <f t="shared" si="67"/>
        <v>0</v>
      </c>
      <c r="AA801" s="133"/>
    </row>
    <row r="802" spans="2:27" ht="25.5" hidden="1" x14ac:dyDescent="0.25">
      <c r="B802" s="208">
        <v>32</v>
      </c>
      <c r="C802" s="209" t="s">
        <v>74</v>
      </c>
      <c r="D802" s="14" t="s">
        <v>75</v>
      </c>
      <c r="E802" s="74" t="s">
        <v>113</v>
      </c>
      <c r="F802" s="14" t="s">
        <v>114</v>
      </c>
      <c r="G802" s="75" t="s">
        <v>78</v>
      </c>
      <c r="H802" s="210">
        <v>349392</v>
      </c>
      <c r="I802" s="210">
        <v>360676</v>
      </c>
      <c r="J802" s="183" t="s">
        <v>198</v>
      </c>
      <c r="K802" s="15" t="s">
        <v>199</v>
      </c>
      <c r="L802" s="2">
        <f>Mensualización!BT44</f>
        <v>6.8315538061530878</v>
      </c>
      <c r="M802" s="211">
        <f t="shared" si="70"/>
        <v>2463977.5005880711</v>
      </c>
      <c r="N802" s="2">
        <f t="shared" si="71"/>
        <v>0</v>
      </c>
      <c r="O802" s="15">
        <f t="shared" si="68"/>
        <v>0</v>
      </c>
      <c r="P802" s="212">
        <f t="shared" si="69"/>
        <v>6.8315538061530878</v>
      </c>
      <c r="Q802" s="15">
        <f t="shared" si="69"/>
        <v>2463977.5005880711</v>
      </c>
      <c r="R802" s="133"/>
      <c r="S802" s="133"/>
      <c r="T802" s="133"/>
      <c r="U802" s="133"/>
      <c r="V802" s="133"/>
      <c r="W802" s="133"/>
      <c r="X802" s="213">
        <f t="shared" si="66"/>
        <v>0</v>
      </c>
      <c r="Y802" s="213"/>
      <c r="Z802" s="214">
        <f t="shared" si="67"/>
        <v>0</v>
      </c>
      <c r="AA802" s="133"/>
    </row>
    <row r="803" spans="2:27" ht="25.5" hidden="1" x14ac:dyDescent="0.25">
      <c r="B803" s="208">
        <v>33</v>
      </c>
      <c r="C803" s="209" t="s">
        <v>74</v>
      </c>
      <c r="D803" s="14" t="s">
        <v>75</v>
      </c>
      <c r="E803" s="74" t="s">
        <v>115</v>
      </c>
      <c r="F803" s="14" t="s">
        <v>116</v>
      </c>
      <c r="G803" s="75" t="s">
        <v>78</v>
      </c>
      <c r="H803" s="210">
        <v>698784</v>
      </c>
      <c r="I803" s="210">
        <v>721352</v>
      </c>
      <c r="J803" s="183" t="s">
        <v>198</v>
      </c>
      <c r="K803" s="15" t="s">
        <v>199</v>
      </c>
      <c r="L803" s="2">
        <f>Mensualización!BT45</f>
        <v>13.663107612306176</v>
      </c>
      <c r="M803" s="211">
        <f t="shared" si="70"/>
        <v>9855910.0023522843</v>
      </c>
      <c r="N803" s="2">
        <f t="shared" si="71"/>
        <v>0</v>
      </c>
      <c r="O803" s="15">
        <f t="shared" si="68"/>
        <v>0</v>
      </c>
      <c r="P803" s="212">
        <f t="shared" si="69"/>
        <v>13.663107612306176</v>
      </c>
      <c r="Q803" s="15">
        <f t="shared" si="69"/>
        <v>9855910.0023522843</v>
      </c>
      <c r="R803" s="133"/>
      <c r="S803" s="133"/>
      <c r="T803" s="133"/>
      <c r="U803" s="133"/>
      <c r="V803" s="133"/>
      <c r="W803" s="133"/>
      <c r="X803" s="213">
        <f t="shared" si="66"/>
        <v>0</v>
      </c>
      <c r="Y803" s="213"/>
      <c r="Z803" s="214">
        <f t="shared" si="67"/>
        <v>0</v>
      </c>
      <c r="AA803" s="133"/>
    </row>
    <row r="804" spans="2:27" ht="25.5" hidden="1" x14ac:dyDescent="0.25">
      <c r="B804" s="208">
        <v>34</v>
      </c>
      <c r="C804" s="209" t="s">
        <v>74</v>
      </c>
      <c r="D804" s="14" t="s">
        <v>75</v>
      </c>
      <c r="E804" s="74" t="s">
        <v>117</v>
      </c>
      <c r="F804" s="14" t="s">
        <v>118</v>
      </c>
      <c r="G804" s="75" t="s">
        <v>119</v>
      </c>
      <c r="H804" s="210">
        <v>309078</v>
      </c>
      <c r="I804" s="210">
        <v>319059</v>
      </c>
      <c r="J804" s="183" t="s">
        <v>198</v>
      </c>
      <c r="K804" s="15" t="s">
        <v>199</v>
      </c>
      <c r="L804" s="2">
        <f>Mensualización!BT46</f>
        <v>0</v>
      </c>
      <c r="M804" s="211">
        <f t="shared" si="70"/>
        <v>0</v>
      </c>
      <c r="N804" s="2">
        <f t="shared" si="71"/>
        <v>0</v>
      </c>
      <c r="O804" s="15">
        <f t="shared" si="68"/>
        <v>0</v>
      </c>
      <c r="P804" s="212">
        <f t="shared" si="69"/>
        <v>0</v>
      </c>
      <c r="Q804" s="15">
        <f t="shared" si="69"/>
        <v>0</v>
      </c>
      <c r="R804" s="133"/>
      <c r="S804" s="133"/>
      <c r="T804" s="133"/>
      <c r="U804" s="133"/>
      <c r="V804" s="133"/>
      <c r="W804" s="133"/>
      <c r="X804" s="213">
        <f t="shared" si="66"/>
        <v>0</v>
      </c>
      <c r="Y804" s="213"/>
      <c r="Z804" s="214">
        <f t="shared" si="67"/>
        <v>0</v>
      </c>
      <c r="AA804" s="133"/>
    </row>
    <row r="805" spans="2:27" ht="25.5" hidden="1" x14ac:dyDescent="0.25">
      <c r="B805" s="208">
        <v>35</v>
      </c>
      <c r="C805" s="209" t="s">
        <v>74</v>
      </c>
      <c r="D805" s="14" t="s">
        <v>75</v>
      </c>
      <c r="E805" s="74" t="s">
        <v>120</v>
      </c>
      <c r="F805" s="14" t="s">
        <v>114</v>
      </c>
      <c r="G805" s="75" t="s">
        <v>119</v>
      </c>
      <c r="H805" s="210">
        <v>412104</v>
      </c>
      <c r="I805" s="210">
        <v>425412</v>
      </c>
      <c r="J805" s="183" t="s">
        <v>198</v>
      </c>
      <c r="K805" s="15" t="s">
        <v>199</v>
      </c>
      <c r="L805" s="2">
        <f>Mensualización!BT47</f>
        <v>0</v>
      </c>
      <c r="M805" s="211">
        <f t="shared" si="70"/>
        <v>0</v>
      </c>
      <c r="N805" s="2">
        <f t="shared" si="71"/>
        <v>0</v>
      </c>
      <c r="O805" s="15">
        <f t="shared" si="68"/>
        <v>0</v>
      </c>
      <c r="P805" s="212">
        <f t="shared" si="69"/>
        <v>0</v>
      </c>
      <c r="Q805" s="15">
        <f t="shared" si="69"/>
        <v>0</v>
      </c>
      <c r="R805" s="133"/>
      <c r="S805" s="133"/>
      <c r="T805" s="133"/>
      <c r="U805" s="133"/>
      <c r="V805" s="133"/>
      <c r="W805" s="133"/>
      <c r="X805" s="213">
        <f t="shared" si="66"/>
        <v>0</v>
      </c>
      <c r="Y805" s="213"/>
      <c r="Z805" s="214">
        <f t="shared" si="67"/>
        <v>0</v>
      </c>
      <c r="AA805" s="133"/>
    </row>
    <row r="806" spans="2:27" ht="25.5" hidden="1" x14ac:dyDescent="0.25">
      <c r="B806" s="208">
        <v>36</v>
      </c>
      <c r="C806" s="209" t="s">
        <v>74</v>
      </c>
      <c r="D806" s="14" t="s">
        <v>75</v>
      </c>
      <c r="E806" s="74" t="s">
        <v>121</v>
      </c>
      <c r="F806" s="14" t="s">
        <v>116</v>
      </c>
      <c r="G806" s="75" t="s">
        <v>119</v>
      </c>
      <c r="H806" s="210">
        <v>824208</v>
      </c>
      <c r="I806" s="210">
        <v>850824</v>
      </c>
      <c r="J806" s="183" t="s">
        <v>198</v>
      </c>
      <c r="K806" s="15" t="s">
        <v>199</v>
      </c>
      <c r="L806" s="2">
        <f>Mensualización!BT48</f>
        <v>0</v>
      </c>
      <c r="M806" s="211">
        <f t="shared" si="70"/>
        <v>0</v>
      </c>
      <c r="N806" s="2">
        <f t="shared" si="71"/>
        <v>0</v>
      </c>
      <c r="O806" s="15">
        <f t="shared" si="68"/>
        <v>0</v>
      </c>
      <c r="P806" s="212">
        <f t="shared" si="69"/>
        <v>0</v>
      </c>
      <c r="Q806" s="15">
        <f t="shared" si="69"/>
        <v>0</v>
      </c>
      <c r="R806" s="133"/>
      <c r="S806" s="133"/>
      <c r="T806" s="133"/>
      <c r="U806" s="133"/>
      <c r="V806" s="133"/>
      <c r="W806" s="133"/>
      <c r="X806" s="213">
        <f t="shared" ref="X806:X869" si="72">SUM(R806:W806)</f>
        <v>0</v>
      </c>
      <c r="Y806" s="213"/>
      <c r="Z806" s="214">
        <f t="shared" ref="Z806:Z869" si="73">SUM(X806:Y806)</f>
        <v>0</v>
      </c>
      <c r="AA806" s="133"/>
    </row>
    <row r="807" spans="2:27" ht="25.5" hidden="1" x14ac:dyDescent="0.25">
      <c r="B807" s="208">
        <v>37</v>
      </c>
      <c r="C807" s="209" t="s">
        <v>74</v>
      </c>
      <c r="D807" s="14" t="s">
        <v>75</v>
      </c>
      <c r="E807" s="74" t="s">
        <v>122</v>
      </c>
      <c r="F807" s="14" t="s">
        <v>77</v>
      </c>
      <c r="G807" s="75" t="s">
        <v>119</v>
      </c>
      <c r="H807" s="210">
        <v>68086720</v>
      </c>
      <c r="I807" s="210">
        <v>70285760</v>
      </c>
      <c r="J807" s="183" t="s">
        <v>198</v>
      </c>
      <c r="K807" s="15" t="s">
        <v>199</v>
      </c>
      <c r="L807" s="2">
        <f>Mensualización!BT49</f>
        <v>0.96181522332461267</v>
      </c>
      <c r="M807" s="211">
        <f t="shared" si="70"/>
        <v>67601913.950940132</v>
      </c>
      <c r="N807" s="2">
        <f t="shared" si="71"/>
        <v>0</v>
      </c>
      <c r="O807" s="15">
        <f t="shared" si="68"/>
        <v>0</v>
      </c>
      <c r="P807" s="212">
        <f t="shared" si="69"/>
        <v>0.96181522332461267</v>
      </c>
      <c r="Q807" s="15">
        <f t="shared" si="69"/>
        <v>67601913.950940132</v>
      </c>
      <c r="R807" s="133"/>
      <c r="S807" s="133"/>
      <c r="T807" s="133"/>
      <c r="U807" s="133"/>
      <c r="V807" s="133"/>
      <c r="W807" s="133"/>
      <c r="X807" s="213">
        <f t="shared" si="72"/>
        <v>0</v>
      </c>
      <c r="Y807" s="213"/>
      <c r="Z807" s="214">
        <f t="shared" si="73"/>
        <v>0</v>
      </c>
      <c r="AA807" s="133"/>
    </row>
    <row r="808" spans="2:27" ht="25.5" hidden="1" x14ac:dyDescent="0.25">
      <c r="B808" s="208">
        <v>38</v>
      </c>
      <c r="C808" s="209" t="s">
        <v>74</v>
      </c>
      <c r="D808" s="14" t="s">
        <v>75</v>
      </c>
      <c r="E808" s="74" t="s">
        <v>123</v>
      </c>
      <c r="F808" s="14" t="s">
        <v>77</v>
      </c>
      <c r="G808" s="75" t="s">
        <v>119</v>
      </c>
      <c r="H808" s="210">
        <v>30818240</v>
      </c>
      <c r="I808" s="210">
        <v>31813600</v>
      </c>
      <c r="J808" s="183" t="s">
        <v>198</v>
      </c>
      <c r="K808" s="15" t="s">
        <v>199</v>
      </c>
      <c r="L808" s="2">
        <f>Mensualización!BT50</f>
        <v>0</v>
      </c>
      <c r="M808" s="211">
        <f t="shared" si="70"/>
        <v>0</v>
      </c>
      <c r="N808" s="2">
        <f t="shared" si="71"/>
        <v>0</v>
      </c>
      <c r="O808" s="15">
        <f t="shared" si="68"/>
        <v>0</v>
      </c>
      <c r="P808" s="212">
        <f t="shared" si="69"/>
        <v>0</v>
      </c>
      <c r="Q808" s="15">
        <f t="shared" si="69"/>
        <v>0</v>
      </c>
      <c r="R808" s="133"/>
      <c r="S808" s="133"/>
      <c r="T808" s="133"/>
      <c r="U808" s="133"/>
      <c r="V808" s="133"/>
      <c r="W808" s="133"/>
      <c r="X808" s="213">
        <f t="shared" si="72"/>
        <v>0</v>
      </c>
      <c r="Y808" s="213"/>
      <c r="Z808" s="214">
        <f t="shared" si="73"/>
        <v>0</v>
      </c>
      <c r="AA808" s="133"/>
    </row>
    <row r="809" spans="2:27" ht="25.5" hidden="1" x14ac:dyDescent="0.25">
      <c r="B809" s="208">
        <v>39</v>
      </c>
      <c r="C809" s="209" t="s">
        <v>74</v>
      </c>
      <c r="D809" s="14" t="s">
        <v>75</v>
      </c>
      <c r="E809" s="74" t="s">
        <v>124</v>
      </c>
      <c r="F809" s="14" t="s">
        <v>77</v>
      </c>
      <c r="G809" s="75" t="s">
        <v>119</v>
      </c>
      <c r="H809" s="210">
        <v>7167040</v>
      </c>
      <c r="I809" s="210">
        <v>7398560</v>
      </c>
      <c r="J809" s="183" t="s">
        <v>198</v>
      </c>
      <c r="K809" s="15" t="s">
        <v>199</v>
      </c>
      <c r="L809" s="2">
        <f>Mensualización!BT51</f>
        <v>0</v>
      </c>
      <c r="M809" s="211">
        <f t="shared" si="70"/>
        <v>0</v>
      </c>
      <c r="N809" s="2">
        <f t="shared" si="71"/>
        <v>0</v>
      </c>
      <c r="O809" s="15">
        <f t="shared" si="68"/>
        <v>0</v>
      </c>
      <c r="P809" s="212">
        <f t="shared" si="69"/>
        <v>0</v>
      </c>
      <c r="Q809" s="15">
        <f t="shared" si="69"/>
        <v>0</v>
      </c>
      <c r="R809" s="133"/>
      <c r="S809" s="133"/>
      <c r="T809" s="133"/>
      <c r="U809" s="133"/>
      <c r="V809" s="133"/>
      <c r="W809" s="133"/>
      <c r="X809" s="213">
        <f t="shared" si="72"/>
        <v>0</v>
      </c>
      <c r="Y809" s="213"/>
      <c r="Z809" s="214">
        <f t="shared" si="73"/>
        <v>0</v>
      </c>
      <c r="AA809" s="133"/>
    </row>
    <row r="810" spans="2:27" ht="25.5" hidden="1" x14ac:dyDescent="0.25">
      <c r="B810" s="208">
        <v>40</v>
      </c>
      <c r="C810" s="209" t="s">
        <v>74</v>
      </c>
      <c r="D810" s="14" t="s">
        <v>75</v>
      </c>
      <c r="E810" s="74" t="s">
        <v>125</v>
      </c>
      <c r="F810" s="14" t="s">
        <v>77</v>
      </c>
      <c r="G810" s="75" t="s">
        <v>119</v>
      </c>
      <c r="H810" s="210">
        <v>13617280</v>
      </c>
      <c r="I810" s="210">
        <v>14056960</v>
      </c>
      <c r="J810" s="183" t="s">
        <v>198</v>
      </c>
      <c r="K810" s="15" t="s">
        <v>199</v>
      </c>
      <c r="L810" s="2">
        <f>Mensualización!BT52</f>
        <v>0</v>
      </c>
      <c r="M810" s="211">
        <f t="shared" si="70"/>
        <v>0</v>
      </c>
      <c r="N810" s="2">
        <f t="shared" si="71"/>
        <v>0</v>
      </c>
      <c r="O810" s="15">
        <f t="shared" ref="O810:O873" si="74">IFERROR(+N810*H810,"")</f>
        <v>0</v>
      </c>
      <c r="P810" s="212">
        <f t="shared" ref="P810:Q873" si="75">+IFERROR(L810-N810,"")</f>
        <v>0</v>
      </c>
      <c r="Q810" s="15">
        <f t="shared" si="75"/>
        <v>0</v>
      </c>
      <c r="R810" s="133"/>
      <c r="S810" s="133"/>
      <c r="T810" s="133"/>
      <c r="U810" s="133"/>
      <c r="V810" s="133"/>
      <c r="W810" s="133"/>
      <c r="X810" s="213">
        <f t="shared" si="72"/>
        <v>0</v>
      </c>
      <c r="Y810" s="213"/>
      <c r="Z810" s="214">
        <f t="shared" si="73"/>
        <v>0</v>
      </c>
      <c r="AA810" s="133"/>
    </row>
    <row r="811" spans="2:27" ht="25.5" hidden="1" x14ac:dyDescent="0.25">
      <c r="B811" s="208">
        <v>41</v>
      </c>
      <c r="C811" s="209" t="s">
        <v>74</v>
      </c>
      <c r="D811" s="14" t="s">
        <v>75</v>
      </c>
      <c r="E811" s="74" t="s">
        <v>126</v>
      </c>
      <c r="F811" s="14" t="s">
        <v>77</v>
      </c>
      <c r="G811" s="75" t="s">
        <v>78</v>
      </c>
      <c r="H811" s="210">
        <v>1000000</v>
      </c>
      <c r="I811" s="210">
        <v>1000000</v>
      </c>
      <c r="J811" s="183" t="s">
        <v>198</v>
      </c>
      <c r="K811" s="15" t="s">
        <v>199</v>
      </c>
      <c r="L811" s="2">
        <f>Mensualización!BT53</f>
        <v>4.2697211288456796</v>
      </c>
      <c r="M811" s="211">
        <f t="shared" si="70"/>
        <v>4269721.1288456796</v>
      </c>
      <c r="N811" s="2">
        <f t="shared" si="71"/>
        <v>0</v>
      </c>
      <c r="O811" s="15">
        <f t="shared" si="74"/>
        <v>0</v>
      </c>
      <c r="P811" s="212">
        <f t="shared" si="75"/>
        <v>4.2697211288456796</v>
      </c>
      <c r="Q811" s="15">
        <f t="shared" si="75"/>
        <v>4269721.1288456796</v>
      </c>
      <c r="R811" s="133"/>
      <c r="S811" s="133"/>
      <c r="T811" s="133"/>
      <c r="U811" s="133"/>
      <c r="V811" s="133"/>
      <c r="W811" s="133"/>
      <c r="X811" s="213">
        <f t="shared" si="72"/>
        <v>0</v>
      </c>
      <c r="Y811" s="213"/>
      <c r="Z811" s="214">
        <f t="shared" si="73"/>
        <v>0</v>
      </c>
      <c r="AA811" s="133"/>
    </row>
    <row r="812" spans="2:27" ht="25.5" hidden="1" x14ac:dyDescent="0.25">
      <c r="B812" s="208">
        <v>42</v>
      </c>
      <c r="C812" s="209" t="s">
        <v>74</v>
      </c>
      <c r="D812" s="14" t="s">
        <v>75</v>
      </c>
      <c r="E812" s="74" t="s">
        <v>127</v>
      </c>
      <c r="F812" s="14" t="s">
        <v>77</v>
      </c>
      <c r="G812" s="75" t="s">
        <v>78</v>
      </c>
      <c r="H812" s="210">
        <v>430032</v>
      </c>
      <c r="I812" s="210">
        <v>443928</v>
      </c>
      <c r="J812" s="183" t="s">
        <v>198</v>
      </c>
      <c r="K812" s="15" t="s">
        <v>199</v>
      </c>
      <c r="L812" s="2">
        <f>Mensualización!BT54</f>
        <v>126.38374541383213</v>
      </c>
      <c r="M812" s="211">
        <f t="shared" si="70"/>
        <v>56105283.334071673</v>
      </c>
      <c r="N812" s="2">
        <f t="shared" si="71"/>
        <v>0</v>
      </c>
      <c r="O812" s="15">
        <f t="shared" si="74"/>
        <v>0</v>
      </c>
      <c r="P812" s="212">
        <f t="shared" si="75"/>
        <v>126.38374541383213</v>
      </c>
      <c r="Q812" s="15">
        <f t="shared" si="75"/>
        <v>56105283.334071673</v>
      </c>
      <c r="R812" s="133"/>
      <c r="S812" s="133"/>
      <c r="T812" s="133"/>
      <c r="U812" s="133"/>
      <c r="V812" s="133"/>
      <c r="W812" s="133"/>
      <c r="X812" s="213">
        <f t="shared" si="72"/>
        <v>0</v>
      </c>
      <c r="Y812" s="213"/>
      <c r="Z812" s="214">
        <f t="shared" si="73"/>
        <v>0</v>
      </c>
      <c r="AA812" s="133"/>
    </row>
    <row r="813" spans="2:27" ht="25.5" hidden="1" x14ac:dyDescent="0.25">
      <c r="B813" s="208">
        <v>43</v>
      </c>
      <c r="C813" s="209" t="s">
        <v>74</v>
      </c>
      <c r="D813" s="14" t="s">
        <v>75</v>
      </c>
      <c r="E813" s="74" t="s">
        <v>128</v>
      </c>
      <c r="F813" s="14" t="s">
        <v>77</v>
      </c>
      <c r="G813" s="75" t="s">
        <v>78</v>
      </c>
      <c r="H813" s="210">
        <v>1226760</v>
      </c>
      <c r="I813" s="210">
        <v>1266384</v>
      </c>
      <c r="J813" s="183" t="s">
        <v>198</v>
      </c>
      <c r="K813" s="15" t="s">
        <v>199</v>
      </c>
      <c r="L813" s="2">
        <f>Mensualización!BT55</f>
        <v>6.8315538061530878</v>
      </c>
      <c r="M813" s="211">
        <f t="shared" si="70"/>
        <v>8651370.4352513719</v>
      </c>
      <c r="N813" s="2">
        <f t="shared" si="71"/>
        <v>0</v>
      </c>
      <c r="O813" s="15">
        <f t="shared" si="74"/>
        <v>0</v>
      </c>
      <c r="P813" s="212">
        <f t="shared" si="75"/>
        <v>6.8315538061530878</v>
      </c>
      <c r="Q813" s="15">
        <f t="shared" si="75"/>
        <v>8651370.4352513719</v>
      </c>
      <c r="R813" s="133"/>
      <c r="S813" s="133"/>
      <c r="T813" s="133"/>
      <c r="U813" s="133"/>
      <c r="V813" s="133"/>
      <c r="W813" s="133"/>
      <c r="X813" s="213">
        <f t="shared" si="72"/>
        <v>0</v>
      </c>
      <c r="Y813" s="213"/>
      <c r="Z813" s="214">
        <f t="shared" si="73"/>
        <v>0</v>
      </c>
      <c r="AA813" s="133"/>
    </row>
    <row r="814" spans="2:27" ht="25.5" hidden="1" x14ac:dyDescent="0.25">
      <c r="B814" s="208">
        <v>44</v>
      </c>
      <c r="C814" s="209" t="s">
        <v>74</v>
      </c>
      <c r="D814" s="14" t="s">
        <v>75</v>
      </c>
      <c r="E814" s="74" t="s">
        <v>129</v>
      </c>
      <c r="F814" s="14" t="s">
        <v>77</v>
      </c>
      <c r="G814" s="75" t="s">
        <v>78</v>
      </c>
      <c r="H814" s="210">
        <v>698784</v>
      </c>
      <c r="I814" s="210">
        <v>721344</v>
      </c>
      <c r="J814" s="183" t="s">
        <v>198</v>
      </c>
      <c r="K814" s="15" t="s">
        <v>199</v>
      </c>
      <c r="L814" s="2">
        <f>Mensualización!BT56</f>
        <v>50.382709320379021</v>
      </c>
      <c r="M814" s="211">
        <f t="shared" si="70"/>
        <v>36343265.071999483</v>
      </c>
      <c r="N814" s="2">
        <f t="shared" si="71"/>
        <v>0</v>
      </c>
      <c r="O814" s="15">
        <f t="shared" si="74"/>
        <v>0</v>
      </c>
      <c r="P814" s="212">
        <f t="shared" si="75"/>
        <v>50.382709320379021</v>
      </c>
      <c r="Q814" s="15">
        <f t="shared" si="75"/>
        <v>36343265.071999483</v>
      </c>
      <c r="R814" s="133"/>
      <c r="S814" s="133"/>
      <c r="T814" s="133"/>
      <c r="U814" s="133"/>
      <c r="V814" s="133"/>
      <c r="W814" s="133"/>
      <c r="X814" s="213">
        <f t="shared" si="72"/>
        <v>0</v>
      </c>
      <c r="Y814" s="213"/>
      <c r="Z814" s="214">
        <f t="shared" si="73"/>
        <v>0</v>
      </c>
      <c r="AA814" s="133"/>
    </row>
    <row r="815" spans="2:27" ht="25.5" hidden="1" x14ac:dyDescent="0.25">
      <c r="B815" s="208">
        <v>45</v>
      </c>
      <c r="C815" s="209" t="s">
        <v>74</v>
      </c>
      <c r="D815" s="14" t="s">
        <v>75</v>
      </c>
      <c r="E815" s="74" t="s">
        <v>130</v>
      </c>
      <c r="F815" s="14" t="s">
        <v>77</v>
      </c>
      <c r="G815" s="75" t="s">
        <v>78</v>
      </c>
      <c r="H815" s="210">
        <v>913776</v>
      </c>
      <c r="I815" s="210">
        <v>943296</v>
      </c>
      <c r="J815" s="183" t="s">
        <v>198</v>
      </c>
      <c r="K815" s="15" t="s">
        <v>199</v>
      </c>
      <c r="L815" s="2">
        <f>Mensualización!BT57</f>
        <v>2.5618326773074078</v>
      </c>
      <c r="M815" s="211">
        <f t="shared" si="70"/>
        <v>2416566.5171733685</v>
      </c>
      <c r="N815" s="2">
        <f t="shared" si="71"/>
        <v>0</v>
      </c>
      <c r="O815" s="15">
        <f t="shared" si="74"/>
        <v>0</v>
      </c>
      <c r="P815" s="212">
        <f t="shared" si="75"/>
        <v>2.5618326773074078</v>
      </c>
      <c r="Q815" s="15">
        <f t="shared" si="75"/>
        <v>2416566.5171733685</v>
      </c>
      <c r="R815" s="133"/>
      <c r="S815" s="133"/>
      <c r="T815" s="133"/>
      <c r="U815" s="133"/>
      <c r="V815" s="133"/>
      <c r="W815" s="133"/>
      <c r="X815" s="213">
        <f t="shared" si="72"/>
        <v>0</v>
      </c>
      <c r="Y815" s="213"/>
      <c r="Z815" s="214">
        <f t="shared" si="73"/>
        <v>0</v>
      </c>
      <c r="AA815" s="133"/>
    </row>
    <row r="816" spans="2:27" ht="25.5" hidden="1" x14ac:dyDescent="0.25">
      <c r="B816" s="208">
        <v>46</v>
      </c>
      <c r="C816" s="209" t="s">
        <v>74</v>
      </c>
      <c r="D816" s="14" t="s">
        <v>75</v>
      </c>
      <c r="E816" s="74" t="s">
        <v>131</v>
      </c>
      <c r="F816" s="14" t="s">
        <v>77</v>
      </c>
      <c r="G816" s="75" t="s">
        <v>78</v>
      </c>
      <c r="H816" s="210">
        <v>322512</v>
      </c>
      <c r="I816" s="210">
        <v>332928</v>
      </c>
      <c r="J816" s="183" t="s">
        <v>198</v>
      </c>
      <c r="K816" s="15" t="s">
        <v>199</v>
      </c>
      <c r="L816" s="2">
        <f>Mensualización!BT58</f>
        <v>23.056494095766674</v>
      </c>
      <c r="M816" s="211">
        <f t="shared" si="70"/>
        <v>7676152.4663154073</v>
      </c>
      <c r="N816" s="2">
        <f t="shared" si="71"/>
        <v>0</v>
      </c>
      <c r="O816" s="15">
        <f t="shared" si="74"/>
        <v>0</v>
      </c>
      <c r="P816" s="212">
        <f t="shared" si="75"/>
        <v>23.056494095766674</v>
      </c>
      <c r="Q816" s="15">
        <f t="shared" si="75"/>
        <v>7676152.4663154073</v>
      </c>
      <c r="R816" s="133"/>
      <c r="S816" s="133"/>
      <c r="T816" s="133"/>
      <c r="U816" s="133"/>
      <c r="V816" s="133"/>
      <c r="W816" s="133"/>
      <c r="X816" s="213">
        <f t="shared" si="72"/>
        <v>0</v>
      </c>
      <c r="Y816" s="213"/>
      <c r="Z816" s="214">
        <f t="shared" si="73"/>
        <v>0</v>
      </c>
      <c r="AA816" s="133"/>
    </row>
    <row r="817" spans="2:27" ht="25.5" hidden="1" x14ac:dyDescent="0.25">
      <c r="B817" s="208">
        <v>47</v>
      </c>
      <c r="C817" s="209" t="s">
        <v>74</v>
      </c>
      <c r="D817" s="14" t="s">
        <v>75</v>
      </c>
      <c r="E817" s="74" t="s">
        <v>132</v>
      </c>
      <c r="F817" s="14" t="s">
        <v>77</v>
      </c>
      <c r="G817" s="75" t="s">
        <v>78</v>
      </c>
      <c r="H817" s="210">
        <v>268752</v>
      </c>
      <c r="I817" s="210">
        <v>277440</v>
      </c>
      <c r="J817" s="183" t="s">
        <v>198</v>
      </c>
      <c r="K817" s="15" t="s">
        <v>199</v>
      </c>
      <c r="L817" s="2">
        <f>Mensualización!BT59</f>
        <v>5.9776095803839517</v>
      </c>
      <c r="M817" s="211">
        <f t="shared" si="70"/>
        <v>1658428.0019817236</v>
      </c>
      <c r="N817" s="2">
        <f t="shared" si="71"/>
        <v>0</v>
      </c>
      <c r="O817" s="15">
        <f t="shared" si="74"/>
        <v>0</v>
      </c>
      <c r="P817" s="212">
        <f t="shared" si="75"/>
        <v>5.9776095803839517</v>
      </c>
      <c r="Q817" s="15">
        <f t="shared" si="75"/>
        <v>1658428.0019817236</v>
      </c>
      <c r="R817" s="133"/>
      <c r="S817" s="133"/>
      <c r="T817" s="133"/>
      <c r="U817" s="133"/>
      <c r="V817" s="133"/>
      <c r="W817" s="133"/>
      <c r="X817" s="213">
        <f t="shared" si="72"/>
        <v>0</v>
      </c>
      <c r="Y817" s="213"/>
      <c r="Z817" s="214">
        <f t="shared" si="73"/>
        <v>0</v>
      </c>
      <c r="AA817" s="133"/>
    </row>
    <row r="818" spans="2:27" ht="25.5" hidden="1" x14ac:dyDescent="0.25">
      <c r="B818" s="208">
        <v>48</v>
      </c>
      <c r="C818" s="209" t="s">
        <v>74</v>
      </c>
      <c r="D818" s="14" t="s">
        <v>75</v>
      </c>
      <c r="E818" s="74" t="s">
        <v>133</v>
      </c>
      <c r="F818" s="14" t="s">
        <v>77</v>
      </c>
      <c r="G818" s="75" t="s">
        <v>78</v>
      </c>
      <c r="H818" s="210">
        <v>14423576</v>
      </c>
      <c r="I818" s="210">
        <v>14889464</v>
      </c>
      <c r="J818" s="183" t="s">
        <v>198</v>
      </c>
      <c r="K818" s="15" t="s">
        <v>199</v>
      </c>
      <c r="L818" s="2">
        <f>Mensualización!BT60</f>
        <v>0.85394422576913598</v>
      </c>
      <c r="M818" s="211">
        <f t="shared" si="70"/>
        <v>12714771.807597423</v>
      </c>
      <c r="N818" s="2">
        <f t="shared" si="71"/>
        <v>0</v>
      </c>
      <c r="O818" s="15">
        <f t="shared" si="74"/>
        <v>0</v>
      </c>
      <c r="P818" s="212">
        <f t="shared" si="75"/>
        <v>0.85394422576913598</v>
      </c>
      <c r="Q818" s="15">
        <f t="shared" si="75"/>
        <v>12714771.807597423</v>
      </c>
      <c r="R818" s="133"/>
      <c r="S818" s="133"/>
      <c r="T818" s="133"/>
      <c r="U818" s="133"/>
      <c r="V818" s="133"/>
      <c r="W818" s="133"/>
      <c r="X818" s="213">
        <f t="shared" si="72"/>
        <v>0</v>
      </c>
      <c r="Y818" s="213"/>
      <c r="Z818" s="214">
        <f t="shared" si="73"/>
        <v>0</v>
      </c>
      <c r="AA818" s="133"/>
    </row>
    <row r="819" spans="2:27" ht="25.5" hidden="1" x14ac:dyDescent="0.25">
      <c r="B819" s="208">
        <v>49</v>
      </c>
      <c r="C819" s="209" t="s">
        <v>74</v>
      </c>
      <c r="D819" s="14" t="s">
        <v>75</v>
      </c>
      <c r="E819" s="74" t="s">
        <v>134</v>
      </c>
      <c r="F819" s="14" t="s">
        <v>77</v>
      </c>
      <c r="G819" s="75" t="s">
        <v>78</v>
      </c>
      <c r="H819" s="210">
        <v>48215912</v>
      </c>
      <c r="I819" s="210">
        <v>49772920</v>
      </c>
      <c r="J819" s="183" t="s">
        <v>198</v>
      </c>
      <c r="K819" s="15" t="s">
        <v>199</v>
      </c>
      <c r="L819" s="2">
        <f>Mensualización!BT61</f>
        <v>1.3064617901867241</v>
      </c>
      <c r="M819" s="211">
        <f t="shared" si="70"/>
        <v>65026418.166020609</v>
      </c>
      <c r="N819" s="2">
        <f t="shared" si="71"/>
        <v>0</v>
      </c>
      <c r="O819" s="15">
        <f t="shared" si="74"/>
        <v>0</v>
      </c>
      <c r="P819" s="212">
        <f t="shared" si="75"/>
        <v>1.3064617901867241</v>
      </c>
      <c r="Q819" s="15">
        <f t="shared" si="75"/>
        <v>65026418.166020609</v>
      </c>
      <c r="R819" s="133"/>
      <c r="S819" s="133"/>
      <c r="T819" s="133"/>
      <c r="U819" s="133"/>
      <c r="V819" s="133"/>
      <c r="W819" s="133"/>
      <c r="X819" s="213">
        <f t="shared" si="72"/>
        <v>0</v>
      </c>
      <c r="Y819" s="213"/>
      <c r="Z819" s="214">
        <f t="shared" si="73"/>
        <v>0</v>
      </c>
      <c r="AA819" s="133"/>
    </row>
    <row r="820" spans="2:27" ht="25.5" hidden="1" x14ac:dyDescent="0.25">
      <c r="B820" s="208">
        <v>50</v>
      </c>
      <c r="C820" s="209" t="s">
        <v>74</v>
      </c>
      <c r="D820" s="14" t="s">
        <v>75</v>
      </c>
      <c r="E820" s="74" t="s">
        <v>135</v>
      </c>
      <c r="F820" s="14" t="s">
        <v>77</v>
      </c>
      <c r="G820" s="75" t="s">
        <v>78</v>
      </c>
      <c r="H820" s="210">
        <v>7005616</v>
      </c>
      <c r="I820" s="210">
        <v>7231936</v>
      </c>
      <c r="J820" s="183" t="s">
        <v>198</v>
      </c>
      <c r="K820" s="15" t="s">
        <v>199</v>
      </c>
      <c r="L820" s="2">
        <f>Mensualización!BT62</f>
        <v>5.1236653546148156</v>
      </c>
      <c r="M820" s="211">
        <f t="shared" si="70"/>
        <v>37054019.929991655</v>
      </c>
      <c r="N820" s="2">
        <f t="shared" si="71"/>
        <v>0</v>
      </c>
      <c r="O820" s="15">
        <f t="shared" si="74"/>
        <v>0</v>
      </c>
      <c r="P820" s="212">
        <f t="shared" si="75"/>
        <v>5.1236653546148156</v>
      </c>
      <c r="Q820" s="15">
        <f t="shared" si="75"/>
        <v>37054019.929991655</v>
      </c>
      <c r="R820" s="133"/>
      <c r="S820" s="133"/>
      <c r="T820" s="133"/>
      <c r="U820" s="133"/>
      <c r="V820" s="133"/>
      <c r="W820" s="133"/>
      <c r="X820" s="213">
        <f t="shared" si="72"/>
        <v>0</v>
      </c>
      <c r="Y820" s="213"/>
      <c r="Z820" s="214">
        <f t="shared" si="73"/>
        <v>0</v>
      </c>
      <c r="AA820" s="133"/>
    </row>
    <row r="821" spans="2:27" ht="25.5" hidden="1" x14ac:dyDescent="0.25">
      <c r="B821" s="208">
        <v>51</v>
      </c>
      <c r="C821" s="209" t="s">
        <v>74</v>
      </c>
      <c r="D821" s="14" t="s">
        <v>75</v>
      </c>
      <c r="E821" s="74" t="s">
        <v>136</v>
      </c>
      <c r="F821" s="14" t="s">
        <v>77</v>
      </c>
      <c r="G821" s="75" t="s">
        <v>78</v>
      </c>
      <c r="H821" s="210">
        <v>3296912</v>
      </c>
      <c r="I821" s="210">
        <v>3403448</v>
      </c>
      <c r="J821" s="183" t="s">
        <v>198</v>
      </c>
      <c r="K821" s="15" t="s">
        <v>199</v>
      </c>
      <c r="L821" s="2">
        <f>Mensualización!BT63</f>
        <v>3.4157769030765439</v>
      </c>
      <c r="M821" s="211">
        <f t="shared" si="70"/>
        <v>11625419.069222057</v>
      </c>
      <c r="N821" s="2">
        <f t="shared" si="71"/>
        <v>0</v>
      </c>
      <c r="O821" s="15">
        <f t="shared" si="74"/>
        <v>0</v>
      </c>
      <c r="P821" s="212">
        <f t="shared" si="75"/>
        <v>3.4157769030765439</v>
      </c>
      <c r="Q821" s="15">
        <f t="shared" si="75"/>
        <v>11625419.069222057</v>
      </c>
      <c r="R821" s="133"/>
      <c r="S821" s="133"/>
      <c r="T821" s="133"/>
      <c r="U821" s="133"/>
      <c r="V821" s="133"/>
      <c r="W821" s="133"/>
      <c r="X821" s="213">
        <f t="shared" si="72"/>
        <v>0</v>
      </c>
      <c r="Y821" s="213"/>
      <c r="Z821" s="214">
        <f t="shared" si="73"/>
        <v>0</v>
      </c>
      <c r="AA821" s="133"/>
    </row>
    <row r="822" spans="2:27" ht="25.5" hidden="1" x14ac:dyDescent="0.25">
      <c r="B822" s="208">
        <v>52</v>
      </c>
      <c r="C822" s="209" t="s">
        <v>74</v>
      </c>
      <c r="D822" s="14" t="s">
        <v>75</v>
      </c>
      <c r="E822" s="74" t="s">
        <v>137</v>
      </c>
      <c r="F822" s="14" t="s">
        <v>77</v>
      </c>
      <c r="G822" s="75" t="s">
        <v>78</v>
      </c>
      <c r="H822" s="210">
        <v>2472592</v>
      </c>
      <c r="I822" s="210">
        <v>2552448</v>
      </c>
      <c r="J822" s="183" t="s">
        <v>198</v>
      </c>
      <c r="K822" s="15" t="s">
        <v>199</v>
      </c>
      <c r="L822" s="2">
        <f>Mensualización!BT64</f>
        <v>5.1236653546148156</v>
      </c>
      <c r="M822" s="211">
        <f t="shared" si="70"/>
        <v>13077889.387055878</v>
      </c>
      <c r="N822" s="2">
        <f t="shared" si="71"/>
        <v>0</v>
      </c>
      <c r="O822" s="15">
        <f t="shared" si="74"/>
        <v>0</v>
      </c>
      <c r="P822" s="212">
        <f t="shared" si="75"/>
        <v>5.1236653546148156</v>
      </c>
      <c r="Q822" s="15">
        <f t="shared" si="75"/>
        <v>13077889.387055878</v>
      </c>
      <c r="R822" s="133"/>
      <c r="S822" s="133"/>
      <c r="T822" s="133"/>
      <c r="U822" s="133"/>
      <c r="V822" s="133"/>
      <c r="W822" s="133"/>
      <c r="X822" s="213">
        <f t="shared" si="72"/>
        <v>0</v>
      </c>
      <c r="Y822" s="213"/>
      <c r="Z822" s="214">
        <f t="shared" si="73"/>
        <v>0</v>
      </c>
      <c r="AA822" s="133"/>
    </row>
    <row r="823" spans="2:27" ht="25.5" hidden="1" x14ac:dyDescent="0.25">
      <c r="B823" s="208">
        <v>53</v>
      </c>
      <c r="C823" s="209" t="s">
        <v>74</v>
      </c>
      <c r="D823" s="14" t="s">
        <v>75</v>
      </c>
      <c r="E823" s="74" t="s">
        <v>138</v>
      </c>
      <c r="F823" s="14" t="s">
        <v>77</v>
      </c>
      <c r="G823" s="75" t="s">
        <v>119</v>
      </c>
      <c r="H823" s="210">
        <v>5357344</v>
      </c>
      <c r="I823" s="210">
        <v>5530304</v>
      </c>
      <c r="J823" s="183" t="s">
        <v>198</v>
      </c>
      <c r="K823" s="15" t="s">
        <v>199</v>
      </c>
      <c r="L823" s="2">
        <f>Mensualización!BT65</f>
        <v>0</v>
      </c>
      <c r="M823" s="211">
        <f t="shared" si="70"/>
        <v>0</v>
      </c>
      <c r="N823" s="2">
        <f t="shared" si="71"/>
        <v>0</v>
      </c>
      <c r="O823" s="15">
        <f t="shared" si="74"/>
        <v>0</v>
      </c>
      <c r="P823" s="212">
        <f t="shared" si="75"/>
        <v>0</v>
      </c>
      <c r="Q823" s="15">
        <f t="shared" si="75"/>
        <v>0</v>
      </c>
      <c r="R823" s="133"/>
      <c r="S823" s="133"/>
      <c r="T823" s="133"/>
      <c r="U823" s="133"/>
      <c r="V823" s="133"/>
      <c r="W823" s="133"/>
      <c r="X823" s="213">
        <f t="shared" si="72"/>
        <v>0</v>
      </c>
      <c r="Y823" s="213"/>
      <c r="Z823" s="214">
        <f t="shared" si="73"/>
        <v>0</v>
      </c>
      <c r="AA823" s="133"/>
    </row>
    <row r="824" spans="2:27" ht="25.5" hidden="1" x14ac:dyDescent="0.25">
      <c r="B824" s="208">
        <v>54</v>
      </c>
      <c r="C824" s="209" t="s">
        <v>74</v>
      </c>
      <c r="D824" s="14" t="s">
        <v>75</v>
      </c>
      <c r="E824" s="74" t="s">
        <v>139</v>
      </c>
      <c r="F824" s="14" t="s">
        <v>80</v>
      </c>
      <c r="G824" s="75" t="s">
        <v>78</v>
      </c>
      <c r="H824" s="210">
        <v>67192</v>
      </c>
      <c r="I824" s="210">
        <v>69364</v>
      </c>
      <c r="J824" s="183" t="s">
        <v>198</v>
      </c>
      <c r="K824" s="15" t="s">
        <v>199</v>
      </c>
      <c r="L824" s="2">
        <f>Mensualización!BT66</f>
        <v>0</v>
      </c>
      <c r="M824" s="211">
        <f t="shared" si="70"/>
        <v>0</v>
      </c>
      <c r="N824" s="2">
        <f t="shared" si="71"/>
        <v>0</v>
      </c>
      <c r="O824" s="15">
        <f t="shared" si="74"/>
        <v>0</v>
      </c>
      <c r="P824" s="212">
        <f t="shared" si="75"/>
        <v>0</v>
      </c>
      <c r="Q824" s="15">
        <f t="shared" si="75"/>
        <v>0</v>
      </c>
      <c r="R824" s="133"/>
      <c r="S824" s="133"/>
      <c r="T824" s="133"/>
      <c r="U824" s="133"/>
      <c r="V824" s="133"/>
      <c r="W824" s="133"/>
      <c r="X824" s="213">
        <f t="shared" si="72"/>
        <v>0</v>
      </c>
      <c r="Y824" s="213"/>
      <c r="Z824" s="214">
        <f t="shared" si="73"/>
        <v>0</v>
      </c>
      <c r="AA824" s="133"/>
    </row>
    <row r="825" spans="2:27" ht="25.5" hidden="1" x14ac:dyDescent="0.25">
      <c r="B825" s="208">
        <v>55</v>
      </c>
      <c r="C825" s="209" t="s">
        <v>74</v>
      </c>
      <c r="D825" s="14" t="s">
        <v>75</v>
      </c>
      <c r="E825" s="74" t="s">
        <v>140</v>
      </c>
      <c r="F825" s="14" t="s">
        <v>83</v>
      </c>
      <c r="G825" s="75" t="s">
        <v>78</v>
      </c>
      <c r="H825" s="210">
        <v>109185</v>
      </c>
      <c r="I825" s="210">
        <v>112710</v>
      </c>
      <c r="J825" s="183" t="s">
        <v>198</v>
      </c>
      <c r="K825" s="15" t="s">
        <v>199</v>
      </c>
      <c r="L825" s="2">
        <f>Mensualización!BT67</f>
        <v>0</v>
      </c>
      <c r="M825" s="211">
        <f t="shared" ref="M825:M888" si="76">+L825*I825</f>
        <v>0</v>
      </c>
      <c r="N825" s="2">
        <f t="shared" si="71"/>
        <v>0</v>
      </c>
      <c r="O825" s="15">
        <f t="shared" si="74"/>
        <v>0</v>
      </c>
      <c r="P825" s="212">
        <f t="shared" si="75"/>
        <v>0</v>
      </c>
      <c r="Q825" s="15">
        <f t="shared" si="75"/>
        <v>0</v>
      </c>
      <c r="R825" s="133"/>
      <c r="S825" s="133"/>
      <c r="T825" s="133"/>
      <c r="U825" s="133"/>
      <c r="V825" s="133"/>
      <c r="W825" s="133"/>
      <c r="X825" s="213">
        <f t="shared" si="72"/>
        <v>0</v>
      </c>
      <c r="Y825" s="213"/>
      <c r="Z825" s="214">
        <f t="shared" si="73"/>
        <v>0</v>
      </c>
      <c r="AA825" s="133"/>
    </row>
    <row r="826" spans="2:27" ht="25.5" hidden="1" x14ac:dyDescent="0.25">
      <c r="B826" s="208">
        <v>56</v>
      </c>
      <c r="C826" s="209" t="s">
        <v>74</v>
      </c>
      <c r="D826" s="14" t="s">
        <v>75</v>
      </c>
      <c r="E826" s="74" t="s">
        <v>141</v>
      </c>
      <c r="F826" s="14" t="s">
        <v>83</v>
      </c>
      <c r="G826" s="75" t="s">
        <v>142</v>
      </c>
      <c r="H826" s="210">
        <v>109185</v>
      </c>
      <c r="I826" s="210">
        <v>112710</v>
      </c>
      <c r="J826" s="183" t="s">
        <v>198</v>
      </c>
      <c r="K826" s="15" t="s">
        <v>199</v>
      </c>
      <c r="L826" s="2">
        <f>Mensualización!BT68</f>
        <v>0</v>
      </c>
      <c r="M826" s="211">
        <f t="shared" si="76"/>
        <v>0</v>
      </c>
      <c r="N826" s="2">
        <f t="shared" si="71"/>
        <v>0</v>
      </c>
      <c r="O826" s="15">
        <f t="shared" si="74"/>
        <v>0</v>
      </c>
      <c r="P826" s="212">
        <f t="shared" si="75"/>
        <v>0</v>
      </c>
      <c r="Q826" s="15">
        <f t="shared" si="75"/>
        <v>0</v>
      </c>
      <c r="R826" s="133"/>
      <c r="S826" s="133"/>
      <c r="T826" s="133"/>
      <c r="U826" s="133"/>
      <c r="V826" s="133"/>
      <c r="W826" s="133"/>
      <c r="X826" s="213">
        <f t="shared" si="72"/>
        <v>0</v>
      </c>
      <c r="Y826" s="213"/>
      <c r="Z826" s="214">
        <f t="shared" si="73"/>
        <v>0</v>
      </c>
      <c r="AA826" s="133"/>
    </row>
    <row r="827" spans="2:27" ht="25.5" hidden="1" x14ac:dyDescent="0.25">
      <c r="B827" s="208">
        <v>57</v>
      </c>
      <c r="C827" s="209" t="s">
        <v>74</v>
      </c>
      <c r="D827" s="14" t="s">
        <v>75</v>
      </c>
      <c r="E827" s="74" t="s">
        <v>143</v>
      </c>
      <c r="F827" s="14" t="s">
        <v>83</v>
      </c>
      <c r="G827" s="75" t="s">
        <v>142</v>
      </c>
      <c r="H827" s="210">
        <v>109185</v>
      </c>
      <c r="I827" s="210">
        <v>112710</v>
      </c>
      <c r="J827" s="183" t="s">
        <v>198</v>
      </c>
      <c r="K827" s="15" t="s">
        <v>199</v>
      </c>
      <c r="L827" s="2">
        <f>Mensualización!BT69</f>
        <v>0</v>
      </c>
      <c r="M827" s="211">
        <f t="shared" si="76"/>
        <v>0</v>
      </c>
      <c r="N827" s="2">
        <f t="shared" si="71"/>
        <v>0</v>
      </c>
      <c r="O827" s="15">
        <f t="shared" si="74"/>
        <v>0</v>
      </c>
      <c r="P827" s="212">
        <f t="shared" si="75"/>
        <v>0</v>
      </c>
      <c r="Q827" s="15">
        <f t="shared" si="75"/>
        <v>0</v>
      </c>
      <c r="R827" s="133"/>
      <c r="S827" s="133"/>
      <c r="T827" s="133"/>
      <c r="U827" s="133"/>
      <c r="V827" s="133"/>
      <c r="W827" s="133"/>
      <c r="X827" s="213">
        <f t="shared" si="72"/>
        <v>0</v>
      </c>
      <c r="Y827" s="213"/>
      <c r="Z827" s="214">
        <f t="shared" si="73"/>
        <v>0</v>
      </c>
      <c r="AA827" s="133"/>
    </row>
    <row r="828" spans="2:27" ht="25.5" hidden="1" x14ac:dyDescent="0.25">
      <c r="B828" s="208">
        <v>58</v>
      </c>
      <c r="C828" s="209" t="s">
        <v>74</v>
      </c>
      <c r="D828" s="14" t="s">
        <v>75</v>
      </c>
      <c r="E828" s="74" t="s">
        <v>144</v>
      </c>
      <c r="F828" s="14" t="s">
        <v>83</v>
      </c>
      <c r="G828" s="75" t="s">
        <v>142</v>
      </c>
      <c r="H828" s="210">
        <v>109185</v>
      </c>
      <c r="I828" s="210">
        <v>112710</v>
      </c>
      <c r="J828" s="183" t="s">
        <v>198</v>
      </c>
      <c r="K828" s="15" t="s">
        <v>199</v>
      </c>
      <c r="L828" s="2">
        <f>Mensualización!BT70</f>
        <v>0</v>
      </c>
      <c r="M828" s="211">
        <f t="shared" si="76"/>
        <v>0</v>
      </c>
      <c r="N828" s="2">
        <f t="shared" si="71"/>
        <v>0</v>
      </c>
      <c r="O828" s="15">
        <f t="shared" si="74"/>
        <v>0</v>
      </c>
      <c r="P828" s="212">
        <f t="shared" si="75"/>
        <v>0</v>
      </c>
      <c r="Q828" s="15">
        <f t="shared" si="75"/>
        <v>0</v>
      </c>
      <c r="R828" s="133"/>
      <c r="S828" s="133"/>
      <c r="T828" s="133"/>
      <c r="U828" s="133"/>
      <c r="V828" s="133"/>
      <c r="W828" s="133"/>
      <c r="X828" s="213">
        <f t="shared" si="72"/>
        <v>0</v>
      </c>
      <c r="Y828" s="213"/>
      <c r="Z828" s="214">
        <f t="shared" si="73"/>
        <v>0</v>
      </c>
      <c r="AA828" s="133"/>
    </row>
    <row r="829" spans="2:27" ht="25.5" hidden="1" x14ac:dyDescent="0.25">
      <c r="B829" s="208">
        <v>59</v>
      </c>
      <c r="C829" s="209" t="s">
        <v>74</v>
      </c>
      <c r="D829" s="14" t="s">
        <v>75</v>
      </c>
      <c r="E829" s="74" t="s">
        <v>145</v>
      </c>
      <c r="F829" s="14" t="s">
        <v>83</v>
      </c>
      <c r="G829" s="75" t="s">
        <v>142</v>
      </c>
      <c r="H829" s="210">
        <v>109185</v>
      </c>
      <c r="I829" s="210">
        <v>112710</v>
      </c>
      <c r="J829" s="183" t="s">
        <v>198</v>
      </c>
      <c r="K829" s="15" t="s">
        <v>199</v>
      </c>
      <c r="L829" s="2">
        <f>Mensualización!BT71</f>
        <v>0</v>
      </c>
      <c r="M829" s="211">
        <f t="shared" si="76"/>
        <v>0</v>
      </c>
      <c r="N829" s="2">
        <f t="shared" si="71"/>
        <v>0</v>
      </c>
      <c r="O829" s="15">
        <f t="shared" si="74"/>
        <v>0</v>
      </c>
      <c r="P829" s="212">
        <f t="shared" si="75"/>
        <v>0</v>
      </c>
      <c r="Q829" s="15">
        <f t="shared" si="75"/>
        <v>0</v>
      </c>
      <c r="R829" s="133"/>
      <c r="S829" s="133"/>
      <c r="T829" s="133"/>
      <c r="U829" s="133"/>
      <c r="V829" s="133"/>
      <c r="W829" s="133"/>
      <c r="X829" s="213">
        <f t="shared" si="72"/>
        <v>0</v>
      </c>
      <c r="Y829" s="213"/>
      <c r="Z829" s="214">
        <f t="shared" si="73"/>
        <v>0</v>
      </c>
      <c r="AA829" s="133"/>
    </row>
    <row r="830" spans="2:27" ht="25.5" hidden="1" x14ac:dyDescent="0.25">
      <c r="B830" s="208">
        <v>60</v>
      </c>
      <c r="C830" s="209" t="s">
        <v>74</v>
      </c>
      <c r="D830" s="14" t="s">
        <v>75</v>
      </c>
      <c r="E830" s="74" t="s">
        <v>146</v>
      </c>
      <c r="F830" s="14" t="s">
        <v>83</v>
      </c>
      <c r="G830" s="75" t="s">
        <v>142</v>
      </c>
      <c r="H830" s="210">
        <v>109185</v>
      </c>
      <c r="I830" s="210">
        <v>112710</v>
      </c>
      <c r="J830" s="183" t="s">
        <v>198</v>
      </c>
      <c r="K830" s="15" t="s">
        <v>199</v>
      </c>
      <c r="L830" s="2">
        <f>Mensualización!BT72</f>
        <v>0</v>
      </c>
      <c r="M830" s="211">
        <f t="shared" si="76"/>
        <v>0</v>
      </c>
      <c r="N830" s="2">
        <f t="shared" si="71"/>
        <v>0</v>
      </c>
      <c r="O830" s="15">
        <f t="shared" si="74"/>
        <v>0</v>
      </c>
      <c r="P830" s="212">
        <f t="shared" si="75"/>
        <v>0</v>
      </c>
      <c r="Q830" s="15">
        <f t="shared" si="75"/>
        <v>0</v>
      </c>
      <c r="R830" s="133"/>
      <c r="S830" s="133"/>
      <c r="T830" s="133"/>
      <c r="U830" s="133"/>
      <c r="V830" s="133"/>
      <c r="W830" s="133"/>
      <c r="X830" s="213">
        <f t="shared" si="72"/>
        <v>0</v>
      </c>
      <c r="Y830" s="213"/>
      <c r="Z830" s="214">
        <f t="shared" si="73"/>
        <v>0</v>
      </c>
      <c r="AA830" s="133"/>
    </row>
    <row r="831" spans="2:27" ht="25.5" hidden="1" x14ac:dyDescent="0.25">
      <c r="B831" s="208">
        <v>61</v>
      </c>
      <c r="C831" s="209" t="s">
        <v>74</v>
      </c>
      <c r="D831" s="14" t="s">
        <v>75</v>
      </c>
      <c r="E831" s="74" t="s">
        <v>147</v>
      </c>
      <c r="F831" s="14" t="s">
        <v>92</v>
      </c>
      <c r="G831" s="75" t="s">
        <v>142</v>
      </c>
      <c r="H831" s="210">
        <v>179176</v>
      </c>
      <c r="I831" s="210">
        <v>184968</v>
      </c>
      <c r="J831" s="183" t="s">
        <v>198</v>
      </c>
      <c r="K831" s="15" t="s">
        <v>199</v>
      </c>
      <c r="L831" s="2">
        <f>Mensualización!BT73</f>
        <v>0</v>
      </c>
      <c r="M831" s="211">
        <f t="shared" si="76"/>
        <v>0</v>
      </c>
      <c r="N831" s="2">
        <f t="shared" si="71"/>
        <v>0</v>
      </c>
      <c r="O831" s="15">
        <f t="shared" si="74"/>
        <v>0</v>
      </c>
      <c r="P831" s="212">
        <f t="shared" si="75"/>
        <v>0</v>
      </c>
      <c r="Q831" s="15">
        <f t="shared" si="75"/>
        <v>0</v>
      </c>
      <c r="R831" s="133"/>
      <c r="S831" s="133"/>
      <c r="T831" s="133"/>
      <c r="U831" s="133"/>
      <c r="V831" s="133"/>
      <c r="W831" s="133"/>
      <c r="X831" s="213">
        <f t="shared" si="72"/>
        <v>0</v>
      </c>
      <c r="Y831" s="213"/>
      <c r="Z831" s="214">
        <f t="shared" si="73"/>
        <v>0</v>
      </c>
      <c r="AA831" s="133"/>
    </row>
    <row r="832" spans="2:27" ht="25.5" hidden="1" x14ac:dyDescent="0.25">
      <c r="B832" s="208">
        <v>62</v>
      </c>
      <c r="C832" s="209" t="s">
        <v>74</v>
      </c>
      <c r="D832" s="14" t="s">
        <v>75</v>
      </c>
      <c r="E832" s="74" t="s">
        <v>148</v>
      </c>
      <c r="F832" s="14" t="s">
        <v>92</v>
      </c>
      <c r="G832" s="75" t="s">
        <v>142</v>
      </c>
      <c r="H832" s="210">
        <v>159735</v>
      </c>
      <c r="I832" s="210">
        <v>164895</v>
      </c>
      <c r="J832" s="183" t="s">
        <v>198</v>
      </c>
      <c r="K832" s="15" t="s">
        <v>199</v>
      </c>
      <c r="L832" s="2">
        <f>Mensualización!BT74</f>
        <v>0</v>
      </c>
      <c r="M832" s="211">
        <f t="shared" si="76"/>
        <v>0</v>
      </c>
      <c r="N832" s="2">
        <f t="shared" si="71"/>
        <v>0</v>
      </c>
      <c r="O832" s="15">
        <f t="shared" si="74"/>
        <v>0</v>
      </c>
      <c r="P832" s="212">
        <f t="shared" si="75"/>
        <v>0</v>
      </c>
      <c r="Q832" s="15">
        <f t="shared" si="75"/>
        <v>0</v>
      </c>
      <c r="R832" s="133"/>
      <c r="S832" s="133"/>
      <c r="T832" s="133"/>
      <c r="U832" s="133"/>
      <c r="V832" s="133"/>
      <c r="W832" s="133"/>
      <c r="X832" s="213">
        <f t="shared" si="72"/>
        <v>0</v>
      </c>
      <c r="Y832" s="213"/>
      <c r="Z832" s="214">
        <f t="shared" si="73"/>
        <v>0</v>
      </c>
      <c r="AA832" s="133"/>
    </row>
    <row r="833" spans="2:27" ht="25.5" hidden="1" x14ac:dyDescent="0.25">
      <c r="B833" s="208">
        <v>63</v>
      </c>
      <c r="C833" s="209" t="s">
        <v>74</v>
      </c>
      <c r="D833" s="14" t="s">
        <v>75</v>
      </c>
      <c r="E833" s="74" t="s">
        <v>149</v>
      </c>
      <c r="F833" s="14" t="s">
        <v>92</v>
      </c>
      <c r="G833" s="75" t="s">
        <v>142</v>
      </c>
      <c r="H833" s="210">
        <v>90988</v>
      </c>
      <c r="I833" s="210">
        <v>93925</v>
      </c>
      <c r="J833" s="183" t="s">
        <v>198</v>
      </c>
      <c r="K833" s="15" t="s">
        <v>199</v>
      </c>
      <c r="L833" s="2">
        <f>Mensualización!BT75</f>
        <v>0</v>
      </c>
      <c r="M833" s="211">
        <f t="shared" si="76"/>
        <v>0</v>
      </c>
      <c r="N833" s="2">
        <f t="shared" si="71"/>
        <v>0</v>
      </c>
      <c r="O833" s="15">
        <f t="shared" si="74"/>
        <v>0</v>
      </c>
      <c r="P833" s="212">
        <f t="shared" si="75"/>
        <v>0</v>
      </c>
      <c r="Q833" s="15">
        <f t="shared" si="75"/>
        <v>0</v>
      </c>
      <c r="R833" s="133"/>
      <c r="S833" s="133"/>
      <c r="T833" s="133"/>
      <c r="U833" s="133"/>
      <c r="V833" s="133"/>
      <c r="W833" s="133"/>
      <c r="X833" s="213">
        <f t="shared" si="72"/>
        <v>0</v>
      </c>
      <c r="Y833" s="213"/>
      <c r="Z833" s="214">
        <f t="shared" si="73"/>
        <v>0</v>
      </c>
      <c r="AA833" s="133"/>
    </row>
    <row r="834" spans="2:27" ht="25.5" hidden="1" x14ac:dyDescent="0.25">
      <c r="B834" s="208">
        <v>64</v>
      </c>
      <c r="C834" s="209" t="s">
        <v>74</v>
      </c>
      <c r="D834" s="14" t="s">
        <v>75</v>
      </c>
      <c r="E834" s="74" t="s">
        <v>150</v>
      </c>
      <c r="F834" s="14" t="s">
        <v>92</v>
      </c>
      <c r="G834" s="75" t="s">
        <v>142</v>
      </c>
      <c r="H834" s="210">
        <v>109185</v>
      </c>
      <c r="I834" s="210">
        <v>112710</v>
      </c>
      <c r="J834" s="183" t="s">
        <v>198</v>
      </c>
      <c r="K834" s="15" t="s">
        <v>199</v>
      </c>
      <c r="L834" s="2">
        <f>Mensualización!BT76</f>
        <v>0</v>
      </c>
      <c r="M834" s="211">
        <f t="shared" si="76"/>
        <v>0</v>
      </c>
      <c r="N834" s="2">
        <f t="shared" si="71"/>
        <v>0</v>
      </c>
      <c r="O834" s="15">
        <f t="shared" si="74"/>
        <v>0</v>
      </c>
      <c r="P834" s="212">
        <f t="shared" si="75"/>
        <v>0</v>
      </c>
      <c r="Q834" s="15">
        <f t="shared" si="75"/>
        <v>0</v>
      </c>
      <c r="R834" s="133"/>
      <c r="S834" s="133"/>
      <c r="T834" s="133"/>
      <c r="U834" s="133"/>
      <c r="V834" s="133"/>
      <c r="W834" s="133"/>
      <c r="X834" s="213">
        <f t="shared" si="72"/>
        <v>0</v>
      </c>
      <c r="Y834" s="213"/>
      <c r="Z834" s="214">
        <f t="shared" si="73"/>
        <v>0</v>
      </c>
      <c r="AA834" s="133"/>
    </row>
    <row r="835" spans="2:27" ht="25.5" hidden="1" x14ac:dyDescent="0.25">
      <c r="B835" s="208">
        <v>65</v>
      </c>
      <c r="C835" s="209" t="s">
        <v>74</v>
      </c>
      <c r="D835" s="14" t="s">
        <v>75</v>
      </c>
      <c r="E835" s="74" t="s">
        <v>151</v>
      </c>
      <c r="F835" s="14" t="s">
        <v>92</v>
      </c>
      <c r="G835" s="75" t="s">
        <v>142</v>
      </c>
      <c r="H835" s="210">
        <v>90988</v>
      </c>
      <c r="I835" s="210">
        <v>93925</v>
      </c>
      <c r="J835" s="183" t="s">
        <v>198</v>
      </c>
      <c r="K835" s="15" t="s">
        <v>199</v>
      </c>
      <c r="L835" s="2">
        <f>Mensualización!BT77</f>
        <v>0</v>
      </c>
      <c r="M835" s="211">
        <f t="shared" si="76"/>
        <v>0</v>
      </c>
      <c r="N835" s="2">
        <f t="shared" si="71"/>
        <v>0</v>
      </c>
      <c r="O835" s="15">
        <f t="shared" si="74"/>
        <v>0</v>
      </c>
      <c r="P835" s="212">
        <f t="shared" si="75"/>
        <v>0</v>
      </c>
      <c r="Q835" s="15">
        <f t="shared" si="75"/>
        <v>0</v>
      </c>
      <c r="R835" s="133"/>
      <c r="S835" s="133"/>
      <c r="T835" s="133"/>
      <c r="U835" s="133"/>
      <c r="V835" s="133"/>
      <c r="W835" s="133"/>
      <c r="X835" s="213">
        <f t="shared" si="72"/>
        <v>0</v>
      </c>
      <c r="Y835" s="213"/>
      <c r="Z835" s="214">
        <f t="shared" si="73"/>
        <v>0</v>
      </c>
      <c r="AA835" s="133"/>
    </row>
    <row r="836" spans="2:27" ht="25.5" hidden="1" x14ac:dyDescent="0.25">
      <c r="B836" s="208">
        <v>66</v>
      </c>
      <c r="C836" s="209" t="s">
        <v>74</v>
      </c>
      <c r="D836" s="14" t="s">
        <v>75</v>
      </c>
      <c r="E836" s="74" t="s">
        <v>152</v>
      </c>
      <c r="F836" s="14" t="s">
        <v>77</v>
      </c>
      <c r="G836" s="75" t="s">
        <v>142</v>
      </c>
      <c r="H836" s="210">
        <v>537528</v>
      </c>
      <c r="I836" s="210">
        <v>554904</v>
      </c>
      <c r="J836" s="183" t="s">
        <v>198</v>
      </c>
      <c r="K836" s="15" t="s">
        <v>199</v>
      </c>
      <c r="L836" s="2">
        <f>Mensualización!BT78</f>
        <v>0</v>
      </c>
      <c r="M836" s="211">
        <f t="shared" si="76"/>
        <v>0</v>
      </c>
      <c r="N836" s="2">
        <f t="shared" si="71"/>
        <v>0</v>
      </c>
      <c r="O836" s="15">
        <f t="shared" si="74"/>
        <v>0</v>
      </c>
      <c r="P836" s="212">
        <f t="shared" si="75"/>
        <v>0</v>
      </c>
      <c r="Q836" s="15">
        <f t="shared" si="75"/>
        <v>0</v>
      </c>
      <c r="R836" s="133"/>
      <c r="S836" s="133"/>
      <c r="T836" s="133"/>
      <c r="U836" s="133"/>
      <c r="V836" s="133"/>
      <c r="W836" s="133"/>
      <c r="X836" s="213">
        <f t="shared" si="72"/>
        <v>0</v>
      </c>
      <c r="Y836" s="213"/>
      <c r="Z836" s="214">
        <f t="shared" si="73"/>
        <v>0</v>
      </c>
      <c r="AA836" s="133"/>
    </row>
    <row r="837" spans="2:27" ht="25.5" hidden="1" x14ac:dyDescent="0.25">
      <c r="B837" s="208">
        <v>67</v>
      </c>
      <c r="C837" s="209" t="s">
        <v>74</v>
      </c>
      <c r="D837" s="14" t="s">
        <v>75</v>
      </c>
      <c r="E837" s="74" t="s">
        <v>153</v>
      </c>
      <c r="F837" s="14" t="s">
        <v>77</v>
      </c>
      <c r="G837" s="75" t="s">
        <v>142</v>
      </c>
      <c r="H837" s="210">
        <v>1533456</v>
      </c>
      <c r="I837" s="210">
        <v>1582992</v>
      </c>
      <c r="J837" s="183" t="s">
        <v>198</v>
      </c>
      <c r="K837" s="15" t="s">
        <v>199</v>
      </c>
      <c r="L837" s="2">
        <f>Mensualización!BT79</f>
        <v>0</v>
      </c>
      <c r="M837" s="211">
        <f t="shared" si="76"/>
        <v>0</v>
      </c>
      <c r="N837" s="2">
        <f t="shared" si="71"/>
        <v>0</v>
      </c>
      <c r="O837" s="15">
        <f t="shared" si="74"/>
        <v>0</v>
      </c>
      <c r="P837" s="212">
        <f t="shared" si="75"/>
        <v>0</v>
      </c>
      <c r="Q837" s="15">
        <f t="shared" si="75"/>
        <v>0</v>
      </c>
      <c r="R837" s="133"/>
      <c r="S837" s="133"/>
      <c r="T837" s="133"/>
      <c r="U837" s="133"/>
      <c r="V837" s="133"/>
      <c r="W837" s="133"/>
      <c r="X837" s="213">
        <f t="shared" si="72"/>
        <v>0</v>
      </c>
      <c r="Y837" s="213"/>
      <c r="Z837" s="214">
        <f t="shared" si="73"/>
        <v>0</v>
      </c>
      <c r="AA837" s="133"/>
    </row>
    <row r="838" spans="2:27" ht="25.5" hidden="1" x14ac:dyDescent="0.25">
      <c r="B838" s="208">
        <v>68</v>
      </c>
      <c r="C838" s="209" t="s">
        <v>74</v>
      </c>
      <c r="D838" s="14" t="s">
        <v>75</v>
      </c>
      <c r="E838" s="74" t="s">
        <v>154</v>
      </c>
      <c r="F838" s="14" t="s">
        <v>77</v>
      </c>
      <c r="G838" s="75" t="s">
        <v>142</v>
      </c>
      <c r="H838" s="210">
        <v>873480</v>
      </c>
      <c r="I838" s="210">
        <v>901680</v>
      </c>
      <c r="J838" s="183" t="s">
        <v>198</v>
      </c>
      <c r="K838" s="15" t="s">
        <v>199</v>
      </c>
      <c r="L838" s="2">
        <f>Mensualización!BT80</f>
        <v>0</v>
      </c>
      <c r="M838" s="211">
        <f t="shared" si="76"/>
        <v>0</v>
      </c>
      <c r="N838" s="2">
        <f t="shared" si="71"/>
        <v>0</v>
      </c>
      <c r="O838" s="15">
        <f t="shared" si="74"/>
        <v>0</v>
      </c>
      <c r="P838" s="212">
        <f t="shared" si="75"/>
        <v>0</v>
      </c>
      <c r="Q838" s="15">
        <f t="shared" si="75"/>
        <v>0</v>
      </c>
      <c r="R838" s="133"/>
      <c r="S838" s="133"/>
      <c r="T838" s="133"/>
      <c r="U838" s="133"/>
      <c r="V838" s="133"/>
      <c r="W838" s="133"/>
      <c r="X838" s="213">
        <f t="shared" si="72"/>
        <v>0</v>
      </c>
      <c r="Y838" s="213"/>
      <c r="Z838" s="214">
        <f t="shared" si="73"/>
        <v>0</v>
      </c>
      <c r="AA838" s="133"/>
    </row>
    <row r="839" spans="2:27" ht="25.5" hidden="1" x14ac:dyDescent="0.25">
      <c r="B839" s="208">
        <v>69</v>
      </c>
      <c r="C839" s="209" t="s">
        <v>74</v>
      </c>
      <c r="D839" s="14" t="s">
        <v>75</v>
      </c>
      <c r="E839" s="74" t="s">
        <v>155</v>
      </c>
      <c r="F839" s="14" t="s">
        <v>77</v>
      </c>
      <c r="G839" s="75" t="s">
        <v>78</v>
      </c>
      <c r="H839" s="210">
        <v>7726896</v>
      </c>
      <c r="I839" s="210">
        <v>7976400</v>
      </c>
      <c r="J839" s="183" t="s">
        <v>198</v>
      </c>
      <c r="K839" s="15" t="s">
        <v>199</v>
      </c>
      <c r="L839" s="2">
        <f>Mensualización!BT81</f>
        <v>0</v>
      </c>
      <c r="M839" s="211">
        <f t="shared" si="76"/>
        <v>0</v>
      </c>
      <c r="N839" s="2">
        <f t="shared" si="71"/>
        <v>0</v>
      </c>
      <c r="O839" s="15">
        <f t="shared" si="74"/>
        <v>0</v>
      </c>
      <c r="P839" s="212">
        <f t="shared" si="75"/>
        <v>0</v>
      </c>
      <c r="Q839" s="15">
        <f>+IFERROR(M839-O839,"")</f>
        <v>0</v>
      </c>
      <c r="R839" s="133"/>
      <c r="S839" s="133"/>
      <c r="T839" s="133"/>
      <c r="U839" s="133"/>
      <c r="V839" s="133"/>
      <c r="W839" s="133"/>
      <c r="X839" s="213">
        <f t="shared" si="72"/>
        <v>0</v>
      </c>
      <c r="Y839" s="213"/>
      <c r="Z839" s="214">
        <f t="shared" si="73"/>
        <v>0</v>
      </c>
      <c r="AA839" s="133"/>
    </row>
    <row r="840" spans="2:27" ht="25.5" hidden="1" x14ac:dyDescent="0.25">
      <c r="B840" s="208">
        <v>1</v>
      </c>
      <c r="C840" s="209" t="s">
        <v>74</v>
      </c>
      <c r="D840" s="14" t="s">
        <v>75</v>
      </c>
      <c r="E840" s="74" t="s">
        <v>76</v>
      </c>
      <c r="F840" s="14" t="s">
        <v>77</v>
      </c>
      <c r="G840" s="75" t="s">
        <v>78</v>
      </c>
      <c r="H840" s="210">
        <v>4658560</v>
      </c>
      <c r="I840" s="210">
        <v>4809120</v>
      </c>
      <c r="J840" s="183" t="s">
        <v>198</v>
      </c>
      <c r="K840" s="15" t="s">
        <v>200</v>
      </c>
      <c r="L840" s="2">
        <f>Mensualización!BU13</f>
        <v>4</v>
      </c>
      <c r="M840" s="211">
        <f t="shared" si="76"/>
        <v>19236480</v>
      </c>
      <c r="N840" s="2">
        <f t="shared" si="71"/>
        <v>0</v>
      </c>
      <c r="O840" s="15">
        <f t="shared" si="74"/>
        <v>0</v>
      </c>
      <c r="P840" s="212">
        <f t="shared" si="75"/>
        <v>4</v>
      </c>
      <c r="Q840" s="15">
        <f t="shared" si="75"/>
        <v>19236480</v>
      </c>
      <c r="R840" s="133"/>
      <c r="S840" s="133"/>
      <c r="T840" s="133"/>
      <c r="U840" s="133"/>
      <c r="V840" s="133"/>
      <c r="W840" s="133"/>
      <c r="X840" s="213">
        <f t="shared" si="72"/>
        <v>0</v>
      </c>
      <c r="Y840" s="213"/>
      <c r="Z840" s="214">
        <f t="shared" si="73"/>
        <v>0</v>
      </c>
      <c r="AA840" s="133"/>
    </row>
    <row r="841" spans="2:27" ht="25.5" hidden="1" x14ac:dyDescent="0.25">
      <c r="B841" s="208">
        <v>2</v>
      </c>
      <c r="C841" s="209" t="s">
        <v>74</v>
      </c>
      <c r="D841" s="14" t="s">
        <v>75</v>
      </c>
      <c r="E841" s="74" t="s">
        <v>79</v>
      </c>
      <c r="F841" s="14" t="s">
        <v>80</v>
      </c>
      <c r="G841" s="75" t="s">
        <v>78</v>
      </c>
      <c r="H841" s="210">
        <v>35836</v>
      </c>
      <c r="I841" s="210">
        <v>36994</v>
      </c>
      <c r="J841" s="183" t="s">
        <v>198</v>
      </c>
      <c r="K841" s="15" t="s">
        <v>200</v>
      </c>
      <c r="L841" s="2">
        <f>Mensualización!BU14</f>
        <v>9360</v>
      </c>
      <c r="M841" s="211">
        <f t="shared" si="76"/>
        <v>346263840</v>
      </c>
      <c r="N841" s="2">
        <f t="shared" si="71"/>
        <v>0</v>
      </c>
      <c r="O841" s="15">
        <f t="shared" si="74"/>
        <v>0</v>
      </c>
      <c r="P841" s="212">
        <f t="shared" si="75"/>
        <v>9360</v>
      </c>
      <c r="Q841" s="15">
        <f t="shared" si="75"/>
        <v>346263840</v>
      </c>
      <c r="R841" s="133"/>
      <c r="S841" s="133"/>
      <c r="T841" s="133"/>
      <c r="U841" s="133"/>
      <c r="V841" s="133"/>
      <c r="W841" s="133"/>
      <c r="X841" s="213">
        <f t="shared" si="72"/>
        <v>0</v>
      </c>
      <c r="Y841" s="213"/>
      <c r="Z841" s="214">
        <f t="shared" si="73"/>
        <v>0</v>
      </c>
      <c r="AA841" s="133"/>
    </row>
    <row r="842" spans="2:27" ht="25.5" hidden="1" x14ac:dyDescent="0.25">
      <c r="B842" s="208">
        <v>3</v>
      </c>
      <c r="C842" s="209" t="s">
        <v>74</v>
      </c>
      <c r="D842" s="14" t="s">
        <v>75</v>
      </c>
      <c r="E842" s="74" t="s">
        <v>81</v>
      </c>
      <c r="F842" s="14" t="s">
        <v>80</v>
      </c>
      <c r="G842" s="75" t="s">
        <v>78</v>
      </c>
      <c r="H842" s="210">
        <v>44795</v>
      </c>
      <c r="I842" s="210">
        <v>46242</v>
      </c>
      <c r="J842" s="183" t="s">
        <v>198</v>
      </c>
      <c r="K842" s="15" t="s">
        <v>200</v>
      </c>
      <c r="L842" s="2">
        <f>Mensualización!BU15</f>
        <v>64</v>
      </c>
      <c r="M842" s="211">
        <f t="shared" si="76"/>
        <v>2959488</v>
      </c>
      <c r="N842" s="2">
        <f t="shared" si="71"/>
        <v>0</v>
      </c>
      <c r="O842" s="15">
        <f t="shared" si="74"/>
        <v>0</v>
      </c>
      <c r="P842" s="212">
        <f t="shared" si="75"/>
        <v>64</v>
      </c>
      <c r="Q842" s="15">
        <f t="shared" si="75"/>
        <v>2959488</v>
      </c>
      <c r="R842" s="133"/>
      <c r="S842" s="133"/>
      <c r="T842" s="133"/>
      <c r="U842" s="133"/>
      <c r="V842" s="133"/>
      <c r="W842" s="133"/>
      <c r="X842" s="213">
        <f t="shared" si="72"/>
        <v>0</v>
      </c>
      <c r="Y842" s="213"/>
      <c r="Z842" s="214">
        <f t="shared" si="73"/>
        <v>0</v>
      </c>
      <c r="AA842" s="133"/>
    </row>
    <row r="843" spans="2:27" ht="25.5" hidden="1" x14ac:dyDescent="0.25">
      <c r="B843" s="208">
        <v>4</v>
      </c>
      <c r="C843" s="209" t="s">
        <v>74</v>
      </c>
      <c r="D843" s="14" t="s">
        <v>75</v>
      </c>
      <c r="E843" s="74" t="s">
        <v>82</v>
      </c>
      <c r="F843" s="14" t="s">
        <v>83</v>
      </c>
      <c r="G843" s="75" t="s">
        <v>78</v>
      </c>
      <c r="H843" s="210">
        <v>58232</v>
      </c>
      <c r="I843" s="210">
        <v>60112</v>
      </c>
      <c r="J843" s="183" t="s">
        <v>198</v>
      </c>
      <c r="K843" s="15" t="s">
        <v>200</v>
      </c>
      <c r="L843" s="2">
        <f>Mensualización!BU16</f>
        <v>1225</v>
      </c>
      <c r="M843" s="211">
        <f t="shared" si="76"/>
        <v>73637200</v>
      </c>
      <c r="N843" s="2">
        <f t="shared" si="71"/>
        <v>0</v>
      </c>
      <c r="O843" s="15">
        <f t="shared" si="74"/>
        <v>0</v>
      </c>
      <c r="P843" s="212">
        <f t="shared" si="75"/>
        <v>1225</v>
      </c>
      <c r="Q843" s="15">
        <f t="shared" si="75"/>
        <v>73637200</v>
      </c>
      <c r="R843" s="133"/>
      <c r="S843" s="133"/>
      <c r="T843" s="133"/>
      <c r="U843" s="133"/>
      <c r="V843" s="133"/>
      <c r="W843" s="133"/>
      <c r="X843" s="213">
        <f t="shared" si="72"/>
        <v>0</v>
      </c>
      <c r="Y843" s="213"/>
      <c r="Z843" s="214">
        <f t="shared" si="73"/>
        <v>0</v>
      </c>
      <c r="AA843" s="133"/>
    </row>
    <row r="844" spans="2:27" ht="25.5" hidden="1" x14ac:dyDescent="0.25">
      <c r="B844" s="208">
        <v>5</v>
      </c>
      <c r="C844" s="209" t="s">
        <v>74</v>
      </c>
      <c r="D844" s="14" t="s">
        <v>75</v>
      </c>
      <c r="E844" s="74" t="s">
        <v>84</v>
      </c>
      <c r="F844" s="14" t="s">
        <v>83</v>
      </c>
      <c r="G844" s="75" t="s">
        <v>78</v>
      </c>
      <c r="H844" s="210">
        <v>58232</v>
      </c>
      <c r="I844" s="210">
        <v>60112</v>
      </c>
      <c r="J844" s="183" t="s">
        <v>198</v>
      </c>
      <c r="K844" s="15" t="s">
        <v>200</v>
      </c>
      <c r="L844" s="2">
        <f>Mensualización!BU17</f>
        <v>1368</v>
      </c>
      <c r="M844" s="211">
        <f t="shared" si="76"/>
        <v>82233216</v>
      </c>
      <c r="N844" s="2">
        <f t="shared" si="71"/>
        <v>0</v>
      </c>
      <c r="O844" s="15">
        <f t="shared" si="74"/>
        <v>0</v>
      </c>
      <c r="P844" s="212">
        <f t="shared" si="75"/>
        <v>1368</v>
      </c>
      <c r="Q844" s="15">
        <f t="shared" si="75"/>
        <v>82233216</v>
      </c>
      <c r="R844" s="133"/>
      <c r="S844" s="133"/>
      <c r="T844" s="133"/>
      <c r="U844" s="133"/>
      <c r="V844" s="133"/>
      <c r="W844" s="133"/>
      <c r="X844" s="213">
        <f t="shared" si="72"/>
        <v>0</v>
      </c>
      <c r="Y844" s="213"/>
      <c r="Z844" s="214">
        <f t="shared" si="73"/>
        <v>0</v>
      </c>
      <c r="AA844" s="133"/>
    </row>
    <row r="845" spans="2:27" ht="25.5" hidden="1" x14ac:dyDescent="0.25">
      <c r="B845" s="208">
        <v>6</v>
      </c>
      <c r="C845" s="209" t="s">
        <v>74</v>
      </c>
      <c r="D845" s="14" t="s">
        <v>75</v>
      </c>
      <c r="E845" s="74" t="s">
        <v>85</v>
      </c>
      <c r="F845" s="14" t="s">
        <v>83</v>
      </c>
      <c r="G845" s="75" t="s">
        <v>78</v>
      </c>
      <c r="H845" s="210">
        <v>95185</v>
      </c>
      <c r="I845" s="210">
        <v>98260</v>
      </c>
      <c r="J845" s="183" t="s">
        <v>198</v>
      </c>
      <c r="K845" s="15" t="s">
        <v>200</v>
      </c>
      <c r="L845" s="2">
        <f>Mensualización!BU18</f>
        <v>185</v>
      </c>
      <c r="M845" s="211">
        <f t="shared" si="76"/>
        <v>18178100</v>
      </c>
      <c r="N845" s="2">
        <f t="shared" ref="N845:N908" si="77">+Z845</f>
        <v>0</v>
      </c>
      <c r="O845" s="15">
        <f t="shared" si="74"/>
        <v>0</v>
      </c>
      <c r="P845" s="212">
        <f t="shared" si="75"/>
        <v>185</v>
      </c>
      <c r="Q845" s="15">
        <f t="shared" si="75"/>
        <v>18178100</v>
      </c>
      <c r="R845" s="133"/>
      <c r="S845" s="133"/>
      <c r="T845" s="133"/>
      <c r="U845" s="133"/>
      <c r="V845" s="133"/>
      <c r="W845" s="133"/>
      <c r="X845" s="213">
        <f t="shared" si="72"/>
        <v>0</v>
      </c>
      <c r="Y845" s="213"/>
      <c r="Z845" s="214">
        <f t="shared" si="73"/>
        <v>0</v>
      </c>
      <c r="AA845" s="133"/>
    </row>
    <row r="846" spans="2:27" ht="25.5" hidden="1" x14ac:dyDescent="0.25">
      <c r="B846" s="208">
        <v>7</v>
      </c>
      <c r="C846" s="209" t="s">
        <v>74</v>
      </c>
      <c r="D846" s="14" t="s">
        <v>75</v>
      </c>
      <c r="E846" s="74" t="s">
        <v>86</v>
      </c>
      <c r="F846" s="14" t="s">
        <v>83</v>
      </c>
      <c r="G846" s="75" t="s">
        <v>78</v>
      </c>
      <c r="H846" s="210">
        <v>58232</v>
      </c>
      <c r="I846" s="210">
        <v>60112</v>
      </c>
      <c r="J846" s="183" t="s">
        <v>198</v>
      </c>
      <c r="K846" s="15" t="s">
        <v>200</v>
      </c>
      <c r="L846" s="2">
        <f>Mensualización!BU19</f>
        <v>127</v>
      </c>
      <c r="M846" s="211">
        <f t="shared" si="76"/>
        <v>7634224</v>
      </c>
      <c r="N846" s="2">
        <f t="shared" si="77"/>
        <v>0</v>
      </c>
      <c r="O846" s="15">
        <f t="shared" si="74"/>
        <v>0</v>
      </c>
      <c r="P846" s="212">
        <f t="shared" si="75"/>
        <v>127</v>
      </c>
      <c r="Q846" s="15">
        <f t="shared" si="75"/>
        <v>7634224</v>
      </c>
      <c r="R846" s="133"/>
      <c r="S846" s="133"/>
      <c r="T846" s="133"/>
      <c r="U846" s="133"/>
      <c r="V846" s="133"/>
      <c r="W846" s="133"/>
      <c r="X846" s="213">
        <f t="shared" si="72"/>
        <v>0</v>
      </c>
      <c r="Y846" s="213"/>
      <c r="Z846" s="214">
        <f t="shared" si="73"/>
        <v>0</v>
      </c>
      <c r="AA846" s="133"/>
    </row>
    <row r="847" spans="2:27" ht="25.5" hidden="1" x14ac:dyDescent="0.25">
      <c r="B847" s="208">
        <v>8</v>
      </c>
      <c r="C847" s="209" t="s">
        <v>74</v>
      </c>
      <c r="D847" s="14" t="s">
        <v>75</v>
      </c>
      <c r="E847" s="74" t="s">
        <v>87</v>
      </c>
      <c r="F847" s="14" t="s">
        <v>83</v>
      </c>
      <c r="G847" s="75" t="s">
        <v>78</v>
      </c>
      <c r="H847" s="210">
        <v>58232</v>
      </c>
      <c r="I847" s="210">
        <v>60112</v>
      </c>
      <c r="J847" s="183" t="s">
        <v>198</v>
      </c>
      <c r="K847" s="15" t="s">
        <v>200</v>
      </c>
      <c r="L847" s="2">
        <f>Mensualización!BU20</f>
        <v>385</v>
      </c>
      <c r="M847" s="211">
        <f t="shared" si="76"/>
        <v>23143120</v>
      </c>
      <c r="N847" s="2">
        <f t="shared" si="77"/>
        <v>0</v>
      </c>
      <c r="O847" s="15">
        <f t="shared" si="74"/>
        <v>0</v>
      </c>
      <c r="P847" s="212">
        <f t="shared" si="75"/>
        <v>385</v>
      </c>
      <c r="Q847" s="15">
        <f t="shared" si="75"/>
        <v>23143120</v>
      </c>
      <c r="R847" s="133"/>
      <c r="S847" s="133"/>
      <c r="T847" s="133"/>
      <c r="U847" s="133"/>
      <c r="V847" s="133"/>
      <c r="W847" s="133"/>
      <c r="X847" s="213">
        <f t="shared" si="72"/>
        <v>0</v>
      </c>
      <c r="Y847" s="213"/>
      <c r="Z847" s="214">
        <f t="shared" si="73"/>
        <v>0</v>
      </c>
      <c r="AA847" s="133"/>
    </row>
    <row r="848" spans="2:27" ht="25.5" hidden="1" x14ac:dyDescent="0.25">
      <c r="B848" s="208">
        <v>9</v>
      </c>
      <c r="C848" s="209" t="s">
        <v>74</v>
      </c>
      <c r="D848" s="14" t="s">
        <v>75</v>
      </c>
      <c r="E848" s="74" t="s">
        <v>88</v>
      </c>
      <c r="F848" s="14" t="s">
        <v>83</v>
      </c>
      <c r="G848" s="75" t="s">
        <v>78</v>
      </c>
      <c r="H848" s="210">
        <v>22396</v>
      </c>
      <c r="I848" s="210">
        <v>23120</v>
      </c>
      <c r="J848" s="183" t="s">
        <v>198</v>
      </c>
      <c r="K848" s="15" t="s">
        <v>200</v>
      </c>
      <c r="L848" s="2">
        <f>Mensualización!BU21</f>
        <v>231</v>
      </c>
      <c r="M848" s="211">
        <f t="shared" si="76"/>
        <v>5340720</v>
      </c>
      <c r="N848" s="2">
        <f t="shared" si="77"/>
        <v>0</v>
      </c>
      <c r="O848" s="15">
        <f t="shared" si="74"/>
        <v>0</v>
      </c>
      <c r="P848" s="212">
        <f t="shared" si="75"/>
        <v>231</v>
      </c>
      <c r="Q848" s="15">
        <f t="shared" si="75"/>
        <v>5340720</v>
      </c>
      <c r="R848" s="133"/>
      <c r="S848" s="133"/>
      <c r="T848" s="133"/>
      <c r="U848" s="133"/>
      <c r="V848" s="133"/>
      <c r="W848" s="133"/>
      <c r="X848" s="213">
        <f t="shared" si="72"/>
        <v>0</v>
      </c>
      <c r="Y848" s="213"/>
      <c r="Z848" s="214">
        <f t="shared" si="73"/>
        <v>0</v>
      </c>
      <c r="AA848" s="133"/>
    </row>
    <row r="849" spans="2:27" ht="25.5" hidden="1" x14ac:dyDescent="0.25">
      <c r="B849" s="208">
        <v>10</v>
      </c>
      <c r="C849" s="209" t="s">
        <v>74</v>
      </c>
      <c r="D849" s="14" t="s">
        <v>75</v>
      </c>
      <c r="E849" s="74" t="s">
        <v>89</v>
      </c>
      <c r="F849" s="14" t="s">
        <v>83</v>
      </c>
      <c r="G849" s="75" t="s">
        <v>78</v>
      </c>
      <c r="H849" s="210">
        <v>58232</v>
      </c>
      <c r="I849" s="210">
        <v>60112</v>
      </c>
      <c r="J849" s="183" t="s">
        <v>198</v>
      </c>
      <c r="K849" s="15" t="s">
        <v>200</v>
      </c>
      <c r="L849" s="2">
        <f>Mensualización!BU22</f>
        <v>231</v>
      </c>
      <c r="M849" s="211">
        <f t="shared" si="76"/>
        <v>13885872</v>
      </c>
      <c r="N849" s="2">
        <f t="shared" si="77"/>
        <v>0</v>
      </c>
      <c r="O849" s="15">
        <f t="shared" si="74"/>
        <v>0</v>
      </c>
      <c r="P849" s="212">
        <f t="shared" si="75"/>
        <v>231</v>
      </c>
      <c r="Q849" s="15">
        <f t="shared" si="75"/>
        <v>13885872</v>
      </c>
      <c r="R849" s="133"/>
      <c r="S849" s="133"/>
      <c r="T849" s="133"/>
      <c r="U849" s="133"/>
      <c r="V849" s="133"/>
      <c r="W849" s="133"/>
      <c r="X849" s="213">
        <f t="shared" si="72"/>
        <v>0</v>
      </c>
      <c r="Y849" s="213"/>
      <c r="Z849" s="214">
        <f t="shared" si="73"/>
        <v>0</v>
      </c>
      <c r="AA849" s="133"/>
    </row>
    <row r="850" spans="2:27" ht="25.5" hidden="1" x14ac:dyDescent="0.25">
      <c r="B850" s="208">
        <v>11</v>
      </c>
      <c r="C850" s="209" t="s">
        <v>74</v>
      </c>
      <c r="D850" s="14" t="s">
        <v>75</v>
      </c>
      <c r="E850" s="74" t="s">
        <v>90</v>
      </c>
      <c r="F850" s="14" t="s">
        <v>83</v>
      </c>
      <c r="G850" s="75" t="s">
        <v>78</v>
      </c>
      <c r="H850" s="210">
        <v>35836</v>
      </c>
      <c r="I850" s="210">
        <v>36994</v>
      </c>
      <c r="J850" s="183" t="s">
        <v>198</v>
      </c>
      <c r="K850" s="15" t="s">
        <v>200</v>
      </c>
      <c r="L850" s="2">
        <f>Mensualización!BU23</f>
        <v>308</v>
      </c>
      <c r="M850" s="211">
        <f t="shared" si="76"/>
        <v>11394152</v>
      </c>
      <c r="N850" s="2">
        <f t="shared" si="77"/>
        <v>0</v>
      </c>
      <c r="O850" s="15">
        <f t="shared" si="74"/>
        <v>0</v>
      </c>
      <c r="P850" s="212">
        <f t="shared" si="75"/>
        <v>308</v>
      </c>
      <c r="Q850" s="15">
        <f t="shared" si="75"/>
        <v>11394152</v>
      </c>
      <c r="R850" s="133"/>
      <c r="S850" s="133"/>
      <c r="T850" s="133"/>
      <c r="U850" s="133"/>
      <c r="V850" s="133"/>
      <c r="W850" s="133"/>
      <c r="X850" s="213">
        <f t="shared" si="72"/>
        <v>0</v>
      </c>
      <c r="Y850" s="213"/>
      <c r="Z850" s="214">
        <f t="shared" si="73"/>
        <v>0</v>
      </c>
      <c r="AA850" s="133"/>
    </row>
    <row r="851" spans="2:27" ht="25.5" hidden="1" x14ac:dyDescent="0.25">
      <c r="B851" s="208">
        <v>12</v>
      </c>
      <c r="C851" s="209" t="s">
        <v>74</v>
      </c>
      <c r="D851" s="14" t="s">
        <v>75</v>
      </c>
      <c r="E851" s="74" t="s">
        <v>91</v>
      </c>
      <c r="F851" s="14" t="s">
        <v>92</v>
      </c>
      <c r="G851" s="75" t="s">
        <v>78</v>
      </c>
      <c r="H851" s="210">
        <v>76673</v>
      </c>
      <c r="I851" s="210">
        <v>79149</v>
      </c>
      <c r="J851" s="183" t="s">
        <v>198</v>
      </c>
      <c r="K851" s="15" t="s">
        <v>200</v>
      </c>
      <c r="L851" s="2">
        <f>Mensualización!BU24</f>
        <v>676</v>
      </c>
      <c r="M851" s="211">
        <f t="shared" si="76"/>
        <v>53504724</v>
      </c>
      <c r="N851" s="2">
        <f t="shared" si="77"/>
        <v>0</v>
      </c>
      <c r="O851" s="15">
        <f t="shared" si="74"/>
        <v>0</v>
      </c>
      <c r="P851" s="212">
        <f t="shared" si="75"/>
        <v>676</v>
      </c>
      <c r="Q851" s="15">
        <f t="shared" si="75"/>
        <v>53504724</v>
      </c>
      <c r="R851" s="133"/>
      <c r="S851" s="133"/>
      <c r="T851" s="133"/>
      <c r="U851" s="133"/>
      <c r="V851" s="133"/>
      <c r="W851" s="133"/>
      <c r="X851" s="213">
        <f t="shared" si="72"/>
        <v>0</v>
      </c>
      <c r="Y851" s="213"/>
      <c r="Z851" s="214">
        <f t="shared" si="73"/>
        <v>0</v>
      </c>
      <c r="AA851" s="133"/>
    </row>
    <row r="852" spans="2:27" ht="25.5" hidden="1" x14ac:dyDescent="0.25">
      <c r="B852" s="208">
        <v>13</v>
      </c>
      <c r="C852" s="209" t="s">
        <v>74</v>
      </c>
      <c r="D852" s="14" t="s">
        <v>75</v>
      </c>
      <c r="E852" s="74" t="s">
        <v>93</v>
      </c>
      <c r="F852" s="14" t="s">
        <v>92</v>
      </c>
      <c r="G852" s="75" t="s">
        <v>78</v>
      </c>
      <c r="H852" s="210">
        <v>102230</v>
      </c>
      <c r="I852" s="210">
        <v>105532</v>
      </c>
      <c r="J852" s="183" t="s">
        <v>198</v>
      </c>
      <c r="K852" s="15" t="s">
        <v>200</v>
      </c>
      <c r="L852" s="2">
        <f>Mensualización!BU25</f>
        <v>79</v>
      </c>
      <c r="M852" s="211">
        <f t="shared" si="76"/>
        <v>8337028</v>
      </c>
      <c r="N852" s="2">
        <f t="shared" si="77"/>
        <v>0</v>
      </c>
      <c r="O852" s="15">
        <f t="shared" si="74"/>
        <v>0</v>
      </c>
      <c r="P852" s="212">
        <f t="shared" si="75"/>
        <v>79</v>
      </c>
      <c r="Q852" s="15">
        <f t="shared" si="75"/>
        <v>8337028</v>
      </c>
      <c r="R852" s="133"/>
      <c r="S852" s="133"/>
      <c r="T852" s="133"/>
      <c r="U852" s="133"/>
      <c r="V852" s="133"/>
      <c r="W852" s="133"/>
      <c r="X852" s="213">
        <f t="shared" si="72"/>
        <v>0</v>
      </c>
      <c r="Y852" s="213"/>
      <c r="Z852" s="214">
        <f t="shared" si="73"/>
        <v>0</v>
      </c>
      <c r="AA852" s="133"/>
    </row>
    <row r="853" spans="2:27" ht="25.5" hidden="1" x14ac:dyDescent="0.25">
      <c r="B853" s="208">
        <v>14</v>
      </c>
      <c r="C853" s="209" t="s">
        <v>74</v>
      </c>
      <c r="D853" s="14" t="s">
        <v>75</v>
      </c>
      <c r="E853" s="74" t="s">
        <v>94</v>
      </c>
      <c r="F853" s="14" t="s">
        <v>92</v>
      </c>
      <c r="G853" s="75" t="s">
        <v>78</v>
      </c>
      <c r="H853" s="210">
        <v>43674</v>
      </c>
      <c r="I853" s="210">
        <v>45084</v>
      </c>
      <c r="J853" s="183" t="s">
        <v>198</v>
      </c>
      <c r="K853" s="15" t="s">
        <v>200</v>
      </c>
      <c r="L853" s="2">
        <f>Mensualización!BU26</f>
        <v>380</v>
      </c>
      <c r="M853" s="211">
        <f t="shared" si="76"/>
        <v>17131920</v>
      </c>
      <c r="N853" s="2">
        <f t="shared" si="77"/>
        <v>0</v>
      </c>
      <c r="O853" s="15">
        <f t="shared" si="74"/>
        <v>0</v>
      </c>
      <c r="P853" s="212">
        <f t="shared" si="75"/>
        <v>380</v>
      </c>
      <c r="Q853" s="15">
        <f t="shared" si="75"/>
        <v>17131920</v>
      </c>
      <c r="R853" s="133"/>
      <c r="S853" s="133"/>
      <c r="T853" s="133"/>
      <c r="U853" s="133"/>
      <c r="V853" s="133"/>
      <c r="W853" s="133"/>
      <c r="X853" s="213">
        <f t="shared" si="72"/>
        <v>0</v>
      </c>
      <c r="Y853" s="213"/>
      <c r="Z853" s="214">
        <f t="shared" si="73"/>
        <v>0</v>
      </c>
      <c r="AA853" s="133"/>
    </row>
    <row r="854" spans="2:27" ht="25.5" hidden="1" x14ac:dyDescent="0.25">
      <c r="B854" s="208">
        <v>15</v>
      </c>
      <c r="C854" s="209" t="s">
        <v>74</v>
      </c>
      <c r="D854" s="14" t="s">
        <v>75</v>
      </c>
      <c r="E854" s="74" t="s">
        <v>95</v>
      </c>
      <c r="F854" s="14" t="s">
        <v>92</v>
      </c>
      <c r="G854" s="75" t="s">
        <v>78</v>
      </c>
      <c r="H854" s="210">
        <v>14558</v>
      </c>
      <c r="I854" s="210">
        <v>15028</v>
      </c>
      <c r="J854" s="183" t="s">
        <v>198</v>
      </c>
      <c r="K854" s="15" t="s">
        <v>200</v>
      </c>
      <c r="L854" s="2">
        <f>Mensualización!BU27</f>
        <v>38</v>
      </c>
      <c r="M854" s="211">
        <f t="shared" si="76"/>
        <v>571064</v>
      </c>
      <c r="N854" s="2">
        <f t="shared" si="77"/>
        <v>0</v>
      </c>
      <c r="O854" s="15">
        <f t="shared" si="74"/>
        <v>0</v>
      </c>
      <c r="P854" s="212">
        <f t="shared" si="75"/>
        <v>38</v>
      </c>
      <c r="Q854" s="15">
        <f t="shared" si="75"/>
        <v>571064</v>
      </c>
      <c r="R854" s="133"/>
      <c r="S854" s="133"/>
      <c r="T854" s="133"/>
      <c r="U854" s="133"/>
      <c r="V854" s="133"/>
      <c r="W854" s="133"/>
      <c r="X854" s="213">
        <f t="shared" si="72"/>
        <v>0</v>
      </c>
      <c r="Y854" s="213"/>
      <c r="Z854" s="214">
        <f t="shared" si="73"/>
        <v>0</v>
      </c>
      <c r="AA854" s="133"/>
    </row>
    <row r="855" spans="2:27" ht="25.5" hidden="1" x14ac:dyDescent="0.25">
      <c r="B855" s="208">
        <v>16</v>
      </c>
      <c r="C855" s="209" t="s">
        <v>74</v>
      </c>
      <c r="D855" s="14" t="s">
        <v>75</v>
      </c>
      <c r="E855" s="74" t="s">
        <v>96</v>
      </c>
      <c r="F855" s="14" t="s">
        <v>92</v>
      </c>
      <c r="G855" s="75" t="s">
        <v>78</v>
      </c>
      <c r="H855" s="210">
        <v>58232</v>
      </c>
      <c r="I855" s="210">
        <v>60112</v>
      </c>
      <c r="J855" s="183" t="s">
        <v>198</v>
      </c>
      <c r="K855" s="15" t="s">
        <v>200</v>
      </c>
      <c r="L855" s="2">
        <f>Mensualización!BU28</f>
        <v>95</v>
      </c>
      <c r="M855" s="211">
        <f t="shared" si="76"/>
        <v>5710640</v>
      </c>
      <c r="N855" s="2">
        <f t="shared" si="77"/>
        <v>0</v>
      </c>
      <c r="O855" s="15">
        <f t="shared" si="74"/>
        <v>0</v>
      </c>
      <c r="P855" s="212">
        <f t="shared" si="75"/>
        <v>95</v>
      </c>
      <c r="Q855" s="15">
        <f t="shared" si="75"/>
        <v>5710640</v>
      </c>
      <c r="R855" s="133"/>
      <c r="S855" s="133"/>
      <c r="T855" s="133"/>
      <c r="U855" s="133"/>
      <c r="V855" s="133"/>
      <c r="W855" s="133"/>
      <c r="X855" s="213">
        <f t="shared" si="72"/>
        <v>0</v>
      </c>
      <c r="Y855" s="213"/>
      <c r="Z855" s="214">
        <f t="shared" si="73"/>
        <v>0</v>
      </c>
      <c r="AA855" s="133"/>
    </row>
    <row r="856" spans="2:27" ht="25.5" hidden="1" x14ac:dyDescent="0.25">
      <c r="B856" s="208">
        <v>17</v>
      </c>
      <c r="C856" s="209" t="s">
        <v>74</v>
      </c>
      <c r="D856" s="14" t="s">
        <v>75</v>
      </c>
      <c r="E856" s="74" t="s">
        <v>97</v>
      </c>
      <c r="F856" s="14" t="s">
        <v>92</v>
      </c>
      <c r="G856" s="75" t="s">
        <v>78</v>
      </c>
      <c r="H856" s="210">
        <v>43674</v>
      </c>
      <c r="I856" s="210">
        <v>45084</v>
      </c>
      <c r="J856" s="183" t="s">
        <v>198</v>
      </c>
      <c r="K856" s="15" t="s">
        <v>200</v>
      </c>
      <c r="L856" s="2">
        <f>Mensualización!BU29</f>
        <v>32</v>
      </c>
      <c r="M856" s="211">
        <f t="shared" si="76"/>
        <v>1442688</v>
      </c>
      <c r="N856" s="2">
        <f t="shared" si="77"/>
        <v>0</v>
      </c>
      <c r="O856" s="15">
        <f t="shared" si="74"/>
        <v>0</v>
      </c>
      <c r="P856" s="212">
        <f t="shared" si="75"/>
        <v>32</v>
      </c>
      <c r="Q856" s="15">
        <f t="shared" si="75"/>
        <v>1442688</v>
      </c>
      <c r="R856" s="133"/>
      <c r="S856" s="133"/>
      <c r="T856" s="133"/>
      <c r="U856" s="133"/>
      <c r="V856" s="133"/>
      <c r="W856" s="133"/>
      <c r="X856" s="213">
        <f t="shared" si="72"/>
        <v>0</v>
      </c>
      <c r="Y856" s="213"/>
      <c r="Z856" s="214">
        <f t="shared" si="73"/>
        <v>0</v>
      </c>
      <c r="AA856" s="133"/>
    </row>
    <row r="857" spans="2:27" ht="25.5" hidden="1" x14ac:dyDescent="0.25">
      <c r="B857" s="208">
        <v>18</v>
      </c>
      <c r="C857" s="209" t="s">
        <v>74</v>
      </c>
      <c r="D857" s="14" t="s">
        <v>75</v>
      </c>
      <c r="E857" s="74" t="s">
        <v>98</v>
      </c>
      <c r="F857" s="14" t="s">
        <v>92</v>
      </c>
      <c r="G857" s="75" t="s">
        <v>78</v>
      </c>
      <c r="H857" s="210">
        <v>143344</v>
      </c>
      <c r="I857" s="210">
        <v>147976</v>
      </c>
      <c r="J857" s="183" t="s">
        <v>198</v>
      </c>
      <c r="K857" s="15" t="s">
        <v>200</v>
      </c>
      <c r="L857" s="2">
        <f>Mensualización!BU30</f>
        <v>140</v>
      </c>
      <c r="M857" s="211">
        <f t="shared" si="76"/>
        <v>20716640</v>
      </c>
      <c r="N857" s="2">
        <f t="shared" si="77"/>
        <v>0</v>
      </c>
      <c r="O857" s="15">
        <f t="shared" si="74"/>
        <v>0</v>
      </c>
      <c r="P857" s="212">
        <f t="shared" si="75"/>
        <v>140</v>
      </c>
      <c r="Q857" s="15">
        <f t="shared" si="75"/>
        <v>20716640</v>
      </c>
      <c r="R857" s="133"/>
      <c r="S857" s="133"/>
      <c r="T857" s="133"/>
      <c r="U857" s="133"/>
      <c r="V857" s="133"/>
      <c r="W857" s="133"/>
      <c r="X857" s="213">
        <f t="shared" si="72"/>
        <v>0</v>
      </c>
      <c r="Y857" s="213"/>
      <c r="Z857" s="214">
        <f t="shared" si="73"/>
        <v>0</v>
      </c>
      <c r="AA857" s="133"/>
    </row>
    <row r="858" spans="2:27" ht="25.5" hidden="1" x14ac:dyDescent="0.25">
      <c r="B858" s="208">
        <v>19</v>
      </c>
      <c r="C858" s="209" t="s">
        <v>74</v>
      </c>
      <c r="D858" s="14" t="s">
        <v>75</v>
      </c>
      <c r="E858" s="74" t="s">
        <v>99</v>
      </c>
      <c r="F858" s="14" t="s">
        <v>77</v>
      </c>
      <c r="G858" s="75" t="s">
        <v>78</v>
      </c>
      <c r="H858" s="210">
        <v>2866880</v>
      </c>
      <c r="I858" s="210">
        <v>2959520</v>
      </c>
      <c r="J858" s="183" t="s">
        <v>198</v>
      </c>
      <c r="K858" s="15" t="s">
        <v>200</v>
      </c>
      <c r="L858" s="2">
        <f>Mensualización!BU31</f>
        <v>2</v>
      </c>
      <c r="M858" s="211">
        <f t="shared" si="76"/>
        <v>5919040</v>
      </c>
      <c r="N858" s="2">
        <f t="shared" si="77"/>
        <v>0</v>
      </c>
      <c r="O858" s="15">
        <f t="shared" si="74"/>
        <v>0</v>
      </c>
      <c r="P858" s="212">
        <f t="shared" si="75"/>
        <v>2</v>
      </c>
      <c r="Q858" s="15">
        <f t="shared" si="75"/>
        <v>5919040</v>
      </c>
      <c r="R858" s="133"/>
      <c r="S858" s="133"/>
      <c r="T858" s="133"/>
      <c r="U858" s="133"/>
      <c r="V858" s="133"/>
      <c r="W858" s="133"/>
      <c r="X858" s="213">
        <f t="shared" si="72"/>
        <v>0</v>
      </c>
      <c r="Y858" s="213"/>
      <c r="Z858" s="214">
        <f t="shared" si="73"/>
        <v>0</v>
      </c>
      <c r="AA858" s="133"/>
    </row>
    <row r="859" spans="2:27" ht="25.5" hidden="1" x14ac:dyDescent="0.25">
      <c r="B859" s="208">
        <v>20</v>
      </c>
      <c r="C859" s="209" t="s">
        <v>74</v>
      </c>
      <c r="D859" s="14" t="s">
        <v>75</v>
      </c>
      <c r="E859" s="74" t="s">
        <v>100</v>
      </c>
      <c r="F859" s="14" t="s">
        <v>83</v>
      </c>
      <c r="G859" s="75" t="s">
        <v>78</v>
      </c>
      <c r="H859" s="210">
        <v>218370</v>
      </c>
      <c r="I859" s="210">
        <v>225420</v>
      </c>
      <c r="J859" s="183" t="s">
        <v>198</v>
      </c>
      <c r="K859" s="15" t="s">
        <v>200</v>
      </c>
      <c r="L859" s="2">
        <f>Mensualización!BU32</f>
        <v>63</v>
      </c>
      <c r="M859" s="211">
        <f t="shared" si="76"/>
        <v>14201460</v>
      </c>
      <c r="N859" s="2">
        <f t="shared" si="77"/>
        <v>0</v>
      </c>
      <c r="O859" s="15">
        <f t="shared" si="74"/>
        <v>0</v>
      </c>
      <c r="P859" s="212">
        <f t="shared" si="75"/>
        <v>63</v>
      </c>
      <c r="Q859" s="15">
        <f t="shared" si="75"/>
        <v>14201460</v>
      </c>
      <c r="R859" s="133"/>
      <c r="S859" s="133"/>
      <c r="T859" s="133"/>
      <c r="U859" s="133"/>
      <c r="V859" s="133"/>
      <c r="W859" s="133"/>
      <c r="X859" s="213">
        <f t="shared" si="72"/>
        <v>0</v>
      </c>
      <c r="Y859" s="213"/>
      <c r="Z859" s="214">
        <f t="shared" si="73"/>
        <v>0</v>
      </c>
      <c r="AA859" s="133"/>
    </row>
    <row r="860" spans="2:27" ht="25.5" hidden="1" x14ac:dyDescent="0.25">
      <c r="B860" s="208">
        <v>21</v>
      </c>
      <c r="C860" s="209" t="s">
        <v>74</v>
      </c>
      <c r="D860" s="14" t="s">
        <v>75</v>
      </c>
      <c r="E860" s="74" t="s">
        <v>101</v>
      </c>
      <c r="F860" s="14" t="s">
        <v>92</v>
      </c>
      <c r="G860" s="75" t="s">
        <v>78</v>
      </c>
      <c r="H860" s="210">
        <v>153345</v>
      </c>
      <c r="I860" s="210">
        <v>158298</v>
      </c>
      <c r="J860" s="183" t="s">
        <v>198</v>
      </c>
      <c r="K860" s="15" t="s">
        <v>200</v>
      </c>
      <c r="L860" s="2">
        <f>Mensualización!BU33</f>
        <v>35</v>
      </c>
      <c r="M860" s="211">
        <f t="shared" si="76"/>
        <v>5540430</v>
      </c>
      <c r="N860" s="2">
        <f t="shared" si="77"/>
        <v>0</v>
      </c>
      <c r="O860" s="15">
        <f t="shared" si="74"/>
        <v>0</v>
      </c>
      <c r="P860" s="212">
        <f t="shared" si="75"/>
        <v>35</v>
      </c>
      <c r="Q860" s="15">
        <f t="shared" si="75"/>
        <v>5540430</v>
      </c>
      <c r="R860" s="133"/>
      <c r="S860" s="133"/>
      <c r="T860" s="133"/>
      <c r="U860" s="133"/>
      <c r="V860" s="133"/>
      <c r="W860" s="133"/>
      <c r="X860" s="213">
        <f t="shared" si="72"/>
        <v>0</v>
      </c>
      <c r="Y860" s="213"/>
      <c r="Z860" s="214">
        <f t="shared" si="73"/>
        <v>0</v>
      </c>
      <c r="AA860" s="133"/>
    </row>
    <row r="861" spans="2:27" ht="25.5" hidden="1" x14ac:dyDescent="0.25">
      <c r="B861" s="208">
        <v>22</v>
      </c>
      <c r="C861" s="209" t="s">
        <v>74</v>
      </c>
      <c r="D861" s="14" t="s">
        <v>75</v>
      </c>
      <c r="E861" s="74" t="s">
        <v>102</v>
      </c>
      <c r="F861" s="14" t="s">
        <v>92</v>
      </c>
      <c r="G861" s="75" t="s">
        <v>78</v>
      </c>
      <c r="H861" s="210">
        <v>262044</v>
      </c>
      <c r="I861" s="210">
        <v>270504</v>
      </c>
      <c r="J861" s="183" t="s">
        <v>198</v>
      </c>
      <c r="K861" s="15" t="s">
        <v>200</v>
      </c>
      <c r="L861" s="2">
        <f>Mensualización!BU34</f>
        <v>1</v>
      </c>
      <c r="M861" s="211">
        <f t="shared" si="76"/>
        <v>270504</v>
      </c>
      <c r="N861" s="2">
        <f t="shared" si="77"/>
        <v>0</v>
      </c>
      <c r="O861" s="15">
        <f t="shared" si="74"/>
        <v>0</v>
      </c>
      <c r="P861" s="212">
        <f t="shared" si="75"/>
        <v>1</v>
      </c>
      <c r="Q861" s="15">
        <f t="shared" si="75"/>
        <v>270504</v>
      </c>
      <c r="R861" s="133"/>
      <c r="S861" s="133"/>
      <c r="T861" s="133"/>
      <c r="U861" s="133"/>
      <c r="V861" s="133"/>
      <c r="W861" s="133"/>
      <c r="X861" s="213">
        <f t="shared" si="72"/>
        <v>0</v>
      </c>
      <c r="Y861" s="213"/>
      <c r="Z861" s="214">
        <f t="shared" si="73"/>
        <v>0</v>
      </c>
      <c r="AA861" s="133"/>
    </row>
    <row r="862" spans="2:27" ht="25.5" hidden="1" x14ac:dyDescent="0.25">
      <c r="B862" s="208">
        <v>23</v>
      </c>
      <c r="C862" s="209" t="s">
        <v>74</v>
      </c>
      <c r="D862" s="14" t="s">
        <v>75</v>
      </c>
      <c r="E862" s="74" t="s">
        <v>103</v>
      </c>
      <c r="F862" s="14" t="s">
        <v>92</v>
      </c>
      <c r="G862" s="75" t="s">
        <v>78</v>
      </c>
      <c r="H862" s="210">
        <v>114222</v>
      </c>
      <c r="I862" s="210">
        <v>117912</v>
      </c>
      <c r="J862" s="183" t="s">
        <v>198</v>
      </c>
      <c r="K862" s="15" t="s">
        <v>200</v>
      </c>
      <c r="L862" s="2">
        <f>Mensualización!BU35</f>
        <v>6</v>
      </c>
      <c r="M862" s="211">
        <f t="shared" si="76"/>
        <v>707472</v>
      </c>
      <c r="N862" s="2">
        <f t="shared" si="77"/>
        <v>0</v>
      </c>
      <c r="O862" s="15">
        <f t="shared" si="74"/>
        <v>0</v>
      </c>
      <c r="P862" s="212">
        <f t="shared" si="75"/>
        <v>6</v>
      </c>
      <c r="Q862" s="15">
        <f t="shared" si="75"/>
        <v>707472</v>
      </c>
      <c r="R862" s="133"/>
      <c r="S862" s="133"/>
      <c r="T862" s="133"/>
      <c r="U862" s="133"/>
      <c r="V862" s="133"/>
      <c r="W862" s="133"/>
      <c r="X862" s="213">
        <f t="shared" si="72"/>
        <v>0</v>
      </c>
      <c r="Y862" s="213"/>
      <c r="Z862" s="214">
        <f t="shared" si="73"/>
        <v>0</v>
      </c>
      <c r="AA862" s="133"/>
    </row>
    <row r="863" spans="2:27" ht="25.5" hidden="1" x14ac:dyDescent="0.25">
      <c r="B863" s="208">
        <v>24</v>
      </c>
      <c r="C863" s="209" t="s">
        <v>74</v>
      </c>
      <c r="D863" s="14" t="s">
        <v>75</v>
      </c>
      <c r="E863" s="74" t="s">
        <v>104</v>
      </c>
      <c r="F863" s="14" t="s">
        <v>92</v>
      </c>
      <c r="G863" s="75" t="s">
        <v>78</v>
      </c>
      <c r="H863" s="210">
        <v>87348</v>
      </c>
      <c r="I863" s="210">
        <v>90168</v>
      </c>
      <c r="J863" s="183" t="s">
        <v>198</v>
      </c>
      <c r="K863" s="15" t="s">
        <v>200</v>
      </c>
      <c r="L863" s="2">
        <f>Mensualización!BU36</f>
        <v>38</v>
      </c>
      <c r="M863" s="211">
        <f t="shared" si="76"/>
        <v>3426384</v>
      </c>
      <c r="N863" s="2">
        <f t="shared" si="77"/>
        <v>0</v>
      </c>
      <c r="O863" s="15">
        <f t="shared" si="74"/>
        <v>0</v>
      </c>
      <c r="P863" s="212">
        <f t="shared" si="75"/>
        <v>38</v>
      </c>
      <c r="Q863" s="15">
        <f t="shared" si="75"/>
        <v>3426384</v>
      </c>
      <c r="R863" s="133"/>
      <c r="S863" s="133"/>
      <c r="T863" s="133"/>
      <c r="U863" s="133"/>
      <c r="V863" s="133"/>
      <c r="W863" s="133"/>
      <c r="X863" s="213">
        <f t="shared" si="72"/>
        <v>0</v>
      </c>
      <c r="Y863" s="213"/>
      <c r="Z863" s="214">
        <f t="shared" si="73"/>
        <v>0</v>
      </c>
      <c r="AA863" s="133"/>
    </row>
    <row r="864" spans="2:27" ht="25.5" hidden="1" x14ac:dyDescent="0.25">
      <c r="B864" s="208">
        <v>25</v>
      </c>
      <c r="C864" s="209" t="s">
        <v>74</v>
      </c>
      <c r="D864" s="14" t="s">
        <v>75</v>
      </c>
      <c r="E864" s="74" t="s">
        <v>105</v>
      </c>
      <c r="F864" s="14" t="s">
        <v>92</v>
      </c>
      <c r="G864" s="75" t="s">
        <v>78</v>
      </c>
      <c r="H864" s="210">
        <v>87348</v>
      </c>
      <c r="I864" s="210">
        <v>90168</v>
      </c>
      <c r="J864" s="183" t="s">
        <v>198</v>
      </c>
      <c r="K864" s="15" t="s">
        <v>200</v>
      </c>
      <c r="L864" s="2">
        <f>Mensualización!BU37</f>
        <v>6</v>
      </c>
      <c r="M864" s="211">
        <f t="shared" si="76"/>
        <v>541008</v>
      </c>
      <c r="N864" s="2">
        <f t="shared" si="77"/>
        <v>0</v>
      </c>
      <c r="O864" s="15">
        <f t="shared" si="74"/>
        <v>0</v>
      </c>
      <c r="P864" s="212">
        <f t="shared" si="75"/>
        <v>6</v>
      </c>
      <c r="Q864" s="15">
        <f t="shared" si="75"/>
        <v>541008</v>
      </c>
      <c r="R864" s="133"/>
      <c r="S864" s="133"/>
      <c r="T864" s="133"/>
      <c r="U864" s="133"/>
      <c r="V864" s="133"/>
      <c r="W864" s="133"/>
      <c r="X864" s="213">
        <f t="shared" si="72"/>
        <v>0</v>
      </c>
      <c r="Y864" s="213"/>
      <c r="Z864" s="214">
        <f t="shared" si="73"/>
        <v>0</v>
      </c>
      <c r="AA864" s="133"/>
    </row>
    <row r="865" spans="2:27" ht="25.5" hidden="1" x14ac:dyDescent="0.25">
      <c r="B865" s="208">
        <v>26</v>
      </c>
      <c r="C865" s="209" t="s">
        <v>74</v>
      </c>
      <c r="D865" s="14" t="s">
        <v>75</v>
      </c>
      <c r="E865" s="74" t="s">
        <v>106</v>
      </c>
      <c r="F865" s="14" t="s">
        <v>92</v>
      </c>
      <c r="G865" s="75" t="s">
        <v>78</v>
      </c>
      <c r="H865" s="210">
        <v>87348</v>
      </c>
      <c r="I865" s="210">
        <v>90168</v>
      </c>
      <c r="J865" s="183" t="s">
        <v>198</v>
      </c>
      <c r="K865" s="15" t="s">
        <v>200</v>
      </c>
      <c r="L865" s="2">
        <f>Mensualización!BU38</f>
        <v>10</v>
      </c>
      <c r="M865" s="211">
        <f t="shared" si="76"/>
        <v>901680</v>
      </c>
      <c r="N865" s="2">
        <f t="shared" si="77"/>
        <v>0</v>
      </c>
      <c r="O865" s="15">
        <f t="shared" si="74"/>
        <v>0</v>
      </c>
      <c r="P865" s="212">
        <f t="shared" si="75"/>
        <v>10</v>
      </c>
      <c r="Q865" s="15">
        <f t="shared" si="75"/>
        <v>901680</v>
      </c>
      <c r="R865" s="133"/>
      <c r="S865" s="133"/>
      <c r="T865" s="133"/>
      <c r="U865" s="133"/>
      <c r="V865" s="133"/>
      <c r="W865" s="133"/>
      <c r="X865" s="213">
        <f t="shared" si="72"/>
        <v>0</v>
      </c>
      <c r="Y865" s="213"/>
      <c r="Z865" s="214">
        <f t="shared" si="73"/>
        <v>0</v>
      </c>
      <c r="AA865" s="133"/>
    </row>
    <row r="866" spans="2:27" ht="25.5" hidden="1" x14ac:dyDescent="0.25">
      <c r="B866" s="208">
        <v>27</v>
      </c>
      <c r="C866" s="209" t="s">
        <v>74</v>
      </c>
      <c r="D866" s="14" t="s">
        <v>75</v>
      </c>
      <c r="E866" s="74" t="s">
        <v>107</v>
      </c>
      <c r="F866" s="14" t="s">
        <v>92</v>
      </c>
      <c r="G866" s="75" t="s">
        <v>78</v>
      </c>
      <c r="H866" s="210">
        <v>87348</v>
      </c>
      <c r="I866" s="210">
        <v>90168</v>
      </c>
      <c r="J866" s="183" t="s">
        <v>198</v>
      </c>
      <c r="K866" s="15" t="s">
        <v>200</v>
      </c>
      <c r="L866" s="2">
        <f>Mensualización!BU39</f>
        <v>6</v>
      </c>
      <c r="M866" s="211">
        <f t="shared" si="76"/>
        <v>541008</v>
      </c>
      <c r="N866" s="2">
        <f t="shared" si="77"/>
        <v>0</v>
      </c>
      <c r="O866" s="15">
        <f t="shared" si="74"/>
        <v>0</v>
      </c>
      <c r="P866" s="212">
        <f t="shared" si="75"/>
        <v>6</v>
      </c>
      <c r="Q866" s="15">
        <f t="shared" si="75"/>
        <v>541008</v>
      </c>
      <c r="R866" s="133"/>
      <c r="S866" s="133"/>
      <c r="T866" s="133"/>
      <c r="U866" s="133"/>
      <c r="V866" s="133"/>
      <c r="W866" s="133"/>
      <c r="X866" s="213">
        <f t="shared" si="72"/>
        <v>0</v>
      </c>
      <c r="Y866" s="213"/>
      <c r="Z866" s="214">
        <f t="shared" si="73"/>
        <v>0</v>
      </c>
      <c r="AA866" s="133"/>
    </row>
    <row r="867" spans="2:27" ht="25.5" hidden="1" x14ac:dyDescent="0.25">
      <c r="B867" s="208">
        <v>28</v>
      </c>
      <c r="C867" s="209" t="s">
        <v>74</v>
      </c>
      <c r="D867" s="14" t="s">
        <v>75</v>
      </c>
      <c r="E867" s="74" t="s">
        <v>108</v>
      </c>
      <c r="F867" s="14" t="s">
        <v>92</v>
      </c>
      <c r="G867" s="75" t="s">
        <v>78</v>
      </c>
      <c r="H867" s="210">
        <v>53754</v>
      </c>
      <c r="I867" s="210">
        <v>55491</v>
      </c>
      <c r="J867" s="183" t="s">
        <v>198</v>
      </c>
      <c r="K867" s="15" t="s">
        <v>200</v>
      </c>
      <c r="L867" s="2">
        <f>Mensualización!BU40</f>
        <v>8</v>
      </c>
      <c r="M867" s="211">
        <f t="shared" si="76"/>
        <v>443928</v>
      </c>
      <c r="N867" s="2">
        <f t="shared" si="77"/>
        <v>0</v>
      </c>
      <c r="O867" s="15">
        <f t="shared" si="74"/>
        <v>0</v>
      </c>
      <c r="P867" s="212">
        <f t="shared" si="75"/>
        <v>8</v>
      </c>
      <c r="Q867" s="15">
        <f t="shared" si="75"/>
        <v>443928</v>
      </c>
      <c r="R867" s="133"/>
      <c r="S867" s="133"/>
      <c r="T867" s="133"/>
      <c r="U867" s="133"/>
      <c r="V867" s="133"/>
      <c r="W867" s="133"/>
      <c r="X867" s="213">
        <f t="shared" si="72"/>
        <v>0</v>
      </c>
      <c r="Y867" s="213"/>
      <c r="Z867" s="214">
        <f t="shared" si="73"/>
        <v>0</v>
      </c>
      <c r="AA867" s="133"/>
    </row>
    <row r="868" spans="2:27" ht="25.5" hidden="1" x14ac:dyDescent="0.25">
      <c r="B868" s="208">
        <v>29</v>
      </c>
      <c r="C868" s="209" t="s">
        <v>74</v>
      </c>
      <c r="D868" s="14" t="s">
        <v>75</v>
      </c>
      <c r="E868" s="74" t="s">
        <v>109</v>
      </c>
      <c r="F868" s="14" t="s">
        <v>92</v>
      </c>
      <c r="G868" s="75" t="s">
        <v>78</v>
      </c>
      <c r="H868" s="210">
        <v>33594</v>
      </c>
      <c r="I868" s="210">
        <v>34680</v>
      </c>
      <c r="J868" s="183" t="s">
        <v>198</v>
      </c>
      <c r="K868" s="15" t="s">
        <v>200</v>
      </c>
      <c r="L868" s="2">
        <f>Mensualización!BU41</f>
        <v>5</v>
      </c>
      <c r="M868" s="211">
        <f t="shared" si="76"/>
        <v>173400</v>
      </c>
      <c r="N868" s="2">
        <f t="shared" si="77"/>
        <v>0</v>
      </c>
      <c r="O868" s="15">
        <f t="shared" si="74"/>
        <v>0</v>
      </c>
      <c r="P868" s="212">
        <f t="shared" si="75"/>
        <v>5</v>
      </c>
      <c r="Q868" s="15">
        <f t="shared" si="75"/>
        <v>173400</v>
      </c>
      <c r="R868" s="133"/>
      <c r="S868" s="133"/>
      <c r="T868" s="133"/>
      <c r="U868" s="133"/>
      <c r="V868" s="133"/>
      <c r="W868" s="133"/>
      <c r="X868" s="213">
        <f t="shared" si="72"/>
        <v>0</v>
      </c>
      <c r="Y868" s="213"/>
      <c r="Z868" s="214">
        <f t="shared" si="73"/>
        <v>0</v>
      </c>
      <c r="AA868" s="133"/>
    </row>
    <row r="869" spans="2:27" ht="25.5" hidden="1" x14ac:dyDescent="0.25">
      <c r="B869" s="208">
        <v>30</v>
      </c>
      <c r="C869" s="209" t="s">
        <v>74</v>
      </c>
      <c r="D869" s="14" t="s">
        <v>75</v>
      </c>
      <c r="E869" s="74" t="s">
        <v>110</v>
      </c>
      <c r="F869" s="14" t="s">
        <v>92</v>
      </c>
      <c r="G869" s="75" t="s">
        <v>78</v>
      </c>
      <c r="H869" s="210">
        <v>153345</v>
      </c>
      <c r="I869" s="210">
        <v>158298</v>
      </c>
      <c r="J869" s="183" t="s">
        <v>198</v>
      </c>
      <c r="K869" s="15" t="s">
        <v>200</v>
      </c>
      <c r="L869" s="2">
        <f>Mensualización!BU42</f>
        <v>1</v>
      </c>
      <c r="M869" s="211">
        <f t="shared" si="76"/>
        <v>158298</v>
      </c>
      <c r="N869" s="2">
        <f t="shared" si="77"/>
        <v>0</v>
      </c>
      <c r="O869" s="15">
        <f t="shared" si="74"/>
        <v>0</v>
      </c>
      <c r="P869" s="212">
        <f t="shared" si="75"/>
        <v>1</v>
      </c>
      <c r="Q869" s="15">
        <f t="shared" si="75"/>
        <v>158298</v>
      </c>
      <c r="R869" s="133"/>
      <c r="S869" s="133"/>
      <c r="T869" s="133"/>
      <c r="U869" s="133"/>
      <c r="V869" s="133"/>
      <c r="W869" s="133"/>
      <c r="X869" s="213">
        <f t="shared" si="72"/>
        <v>0</v>
      </c>
      <c r="Y869" s="213"/>
      <c r="Z869" s="214">
        <f t="shared" si="73"/>
        <v>0</v>
      </c>
      <c r="AA869" s="133"/>
    </row>
    <row r="870" spans="2:27" ht="38.25" hidden="1" x14ac:dyDescent="0.25">
      <c r="B870" s="208">
        <v>31</v>
      </c>
      <c r="C870" s="209" t="s">
        <v>74</v>
      </c>
      <c r="D870" s="14" t="s">
        <v>75</v>
      </c>
      <c r="E870" s="74" t="s">
        <v>111</v>
      </c>
      <c r="F870" s="14" t="s">
        <v>112</v>
      </c>
      <c r="G870" s="75" t="s">
        <v>78</v>
      </c>
      <c r="H870" s="210">
        <v>262044</v>
      </c>
      <c r="I870" s="210">
        <v>270507</v>
      </c>
      <c r="J870" s="183" t="s">
        <v>198</v>
      </c>
      <c r="K870" s="15" t="s">
        <v>200</v>
      </c>
      <c r="L870" s="2">
        <f>Mensualización!BU43</f>
        <v>160</v>
      </c>
      <c r="M870" s="211">
        <f t="shared" si="76"/>
        <v>43281120</v>
      </c>
      <c r="N870" s="2">
        <f t="shared" si="77"/>
        <v>0</v>
      </c>
      <c r="O870" s="15">
        <f t="shared" si="74"/>
        <v>0</v>
      </c>
      <c r="P870" s="212">
        <f t="shared" si="75"/>
        <v>160</v>
      </c>
      <c r="Q870" s="15">
        <f t="shared" si="75"/>
        <v>43281120</v>
      </c>
      <c r="R870" s="133"/>
      <c r="S870" s="133"/>
      <c r="T870" s="133"/>
      <c r="U870" s="133"/>
      <c r="V870" s="133"/>
      <c r="W870" s="133"/>
      <c r="X870" s="213">
        <f t="shared" ref="X870:X908" si="78">SUM(R870:W870)</f>
        <v>0</v>
      </c>
      <c r="Y870" s="213"/>
      <c r="Z870" s="214">
        <f t="shared" ref="Z870:Z908" si="79">SUM(X870:Y870)</f>
        <v>0</v>
      </c>
      <c r="AA870" s="133"/>
    </row>
    <row r="871" spans="2:27" ht="25.5" hidden="1" x14ac:dyDescent="0.25">
      <c r="B871" s="208">
        <v>32</v>
      </c>
      <c r="C871" s="209" t="s">
        <v>74</v>
      </c>
      <c r="D871" s="14" t="s">
        <v>75</v>
      </c>
      <c r="E871" s="74" t="s">
        <v>113</v>
      </c>
      <c r="F871" s="14" t="s">
        <v>114</v>
      </c>
      <c r="G871" s="75" t="s">
        <v>78</v>
      </c>
      <c r="H871" s="210">
        <v>349392</v>
      </c>
      <c r="I871" s="210">
        <v>360676</v>
      </c>
      <c r="J871" s="183" t="s">
        <v>198</v>
      </c>
      <c r="K871" s="15" t="s">
        <v>200</v>
      </c>
      <c r="L871" s="2">
        <f>Mensualización!BU44</f>
        <v>8</v>
      </c>
      <c r="M871" s="211">
        <f t="shared" si="76"/>
        <v>2885408</v>
      </c>
      <c r="N871" s="2">
        <f t="shared" si="77"/>
        <v>0</v>
      </c>
      <c r="O871" s="15">
        <f t="shared" si="74"/>
        <v>0</v>
      </c>
      <c r="P871" s="212">
        <f t="shared" si="75"/>
        <v>8</v>
      </c>
      <c r="Q871" s="15">
        <f t="shared" si="75"/>
        <v>2885408</v>
      </c>
      <c r="R871" s="133"/>
      <c r="S871" s="133"/>
      <c r="T871" s="133"/>
      <c r="U871" s="133"/>
      <c r="V871" s="133"/>
      <c r="W871" s="133"/>
      <c r="X871" s="213">
        <f t="shared" si="78"/>
        <v>0</v>
      </c>
      <c r="Y871" s="213"/>
      <c r="Z871" s="214">
        <f t="shared" si="79"/>
        <v>0</v>
      </c>
      <c r="AA871" s="133"/>
    </row>
    <row r="872" spans="2:27" ht="25.5" hidden="1" x14ac:dyDescent="0.25">
      <c r="B872" s="208">
        <v>33</v>
      </c>
      <c r="C872" s="209" t="s">
        <v>74</v>
      </c>
      <c r="D872" s="14" t="s">
        <v>75</v>
      </c>
      <c r="E872" s="74" t="s">
        <v>115</v>
      </c>
      <c r="F872" s="14" t="s">
        <v>116</v>
      </c>
      <c r="G872" s="75" t="s">
        <v>78</v>
      </c>
      <c r="H872" s="210">
        <v>698784</v>
      </c>
      <c r="I872" s="210">
        <v>721352</v>
      </c>
      <c r="J872" s="183" t="s">
        <v>198</v>
      </c>
      <c r="K872" s="15" t="s">
        <v>200</v>
      </c>
      <c r="L872" s="2">
        <f>Mensualización!BU45</f>
        <v>16</v>
      </c>
      <c r="M872" s="211">
        <f t="shared" si="76"/>
        <v>11541632</v>
      </c>
      <c r="N872" s="2">
        <f t="shared" si="77"/>
        <v>0</v>
      </c>
      <c r="O872" s="15">
        <f t="shared" si="74"/>
        <v>0</v>
      </c>
      <c r="P872" s="212">
        <f t="shared" si="75"/>
        <v>16</v>
      </c>
      <c r="Q872" s="15">
        <f t="shared" si="75"/>
        <v>11541632</v>
      </c>
      <c r="R872" s="133"/>
      <c r="S872" s="133"/>
      <c r="T872" s="133"/>
      <c r="U872" s="133"/>
      <c r="V872" s="133"/>
      <c r="W872" s="133"/>
      <c r="X872" s="213">
        <f t="shared" si="78"/>
        <v>0</v>
      </c>
      <c r="Y872" s="213"/>
      <c r="Z872" s="214">
        <f t="shared" si="79"/>
        <v>0</v>
      </c>
      <c r="AA872" s="133"/>
    </row>
    <row r="873" spans="2:27" ht="25.5" hidden="1" x14ac:dyDescent="0.25">
      <c r="B873" s="208">
        <v>34</v>
      </c>
      <c r="C873" s="209" t="s">
        <v>74</v>
      </c>
      <c r="D873" s="14" t="s">
        <v>75</v>
      </c>
      <c r="E873" s="74" t="s">
        <v>117</v>
      </c>
      <c r="F873" s="14" t="s">
        <v>118</v>
      </c>
      <c r="G873" s="75" t="s">
        <v>119</v>
      </c>
      <c r="H873" s="210">
        <v>309078</v>
      </c>
      <c r="I873" s="210">
        <v>319059</v>
      </c>
      <c r="J873" s="183" t="s">
        <v>198</v>
      </c>
      <c r="K873" s="15" t="s">
        <v>200</v>
      </c>
      <c r="L873" s="2">
        <f>Mensualización!BU46</f>
        <v>0</v>
      </c>
      <c r="M873" s="211">
        <f t="shared" si="76"/>
        <v>0</v>
      </c>
      <c r="N873" s="2">
        <f t="shared" si="77"/>
        <v>0</v>
      </c>
      <c r="O873" s="15">
        <f t="shared" si="74"/>
        <v>0</v>
      </c>
      <c r="P873" s="212">
        <f t="shared" si="75"/>
        <v>0</v>
      </c>
      <c r="Q873" s="15">
        <f t="shared" si="75"/>
        <v>0</v>
      </c>
      <c r="R873" s="133"/>
      <c r="S873" s="133"/>
      <c r="T873" s="133"/>
      <c r="U873" s="133"/>
      <c r="V873" s="133"/>
      <c r="W873" s="133"/>
      <c r="X873" s="213">
        <f t="shared" si="78"/>
        <v>0</v>
      </c>
      <c r="Y873" s="213"/>
      <c r="Z873" s="214">
        <f t="shared" si="79"/>
        <v>0</v>
      </c>
      <c r="AA873" s="133"/>
    </row>
    <row r="874" spans="2:27" ht="25.5" hidden="1" x14ac:dyDescent="0.25">
      <c r="B874" s="208">
        <v>35</v>
      </c>
      <c r="C874" s="209" t="s">
        <v>74</v>
      </c>
      <c r="D874" s="14" t="s">
        <v>75</v>
      </c>
      <c r="E874" s="74" t="s">
        <v>120</v>
      </c>
      <c r="F874" s="14" t="s">
        <v>114</v>
      </c>
      <c r="G874" s="75" t="s">
        <v>119</v>
      </c>
      <c r="H874" s="210">
        <v>412104</v>
      </c>
      <c r="I874" s="210">
        <v>425412</v>
      </c>
      <c r="J874" s="183" t="s">
        <v>198</v>
      </c>
      <c r="K874" s="15" t="s">
        <v>200</v>
      </c>
      <c r="L874" s="2">
        <f>Mensualización!BU47</f>
        <v>0</v>
      </c>
      <c r="M874" s="211">
        <f t="shared" si="76"/>
        <v>0</v>
      </c>
      <c r="N874" s="2">
        <f t="shared" si="77"/>
        <v>0</v>
      </c>
      <c r="O874" s="15">
        <f t="shared" ref="O874:O908" si="80">IFERROR(+N874*H874,"")</f>
        <v>0</v>
      </c>
      <c r="P874" s="212">
        <f t="shared" ref="P874:Q908" si="81">+IFERROR(L874-N874,"")</f>
        <v>0</v>
      </c>
      <c r="Q874" s="15">
        <f t="shared" si="81"/>
        <v>0</v>
      </c>
      <c r="R874" s="133"/>
      <c r="S874" s="133"/>
      <c r="T874" s="133"/>
      <c r="U874" s="133"/>
      <c r="V874" s="133"/>
      <c r="W874" s="133"/>
      <c r="X874" s="213">
        <f t="shared" si="78"/>
        <v>0</v>
      </c>
      <c r="Y874" s="213"/>
      <c r="Z874" s="214">
        <f t="shared" si="79"/>
        <v>0</v>
      </c>
      <c r="AA874" s="133"/>
    </row>
    <row r="875" spans="2:27" ht="25.5" hidden="1" x14ac:dyDescent="0.25">
      <c r="B875" s="208">
        <v>36</v>
      </c>
      <c r="C875" s="209" t="s">
        <v>74</v>
      </c>
      <c r="D875" s="14" t="s">
        <v>75</v>
      </c>
      <c r="E875" s="74" t="s">
        <v>121</v>
      </c>
      <c r="F875" s="14" t="s">
        <v>116</v>
      </c>
      <c r="G875" s="75" t="s">
        <v>119</v>
      </c>
      <c r="H875" s="210">
        <v>824208</v>
      </c>
      <c r="I875" s="210">
        <v>850824</v>
      </c>
      <c r="J875" s="183" t="s">
        <v>198</v>
      </c>
      <c r="K875" s="15" t="s">
        <v>200</v>
      </c>
      <c r="L875" s="2">
        <f>Mensualización!BU48</f>
        <v>0</v>
      </c>
      <c r="M875" s="211">
        <f t="shared" si="76"/>
        <v>0</v>
      </c>
      <c r="N875" s="2">
        <f t="shared" si="77"/>
        <v>0</v>
      </c>
      <c r="O875" s="15">
        <f t="shared" si="80"/>
        <v>0</v>
      </c>
      <c r="P875" s="212">
        <f t="shared" si="81"/>
        <v>0</v>
      </c>
      <c r="Q875" s="15">
        <f t="shared" si="81"/>
        <v>0</v>
      </c>
      <c r="R875" s="133"/>
      <c r="S875" s="133"/>
      <c r="T875" s="133"/>
      <c r="U875" s="133"/>
      <c r="V875" s="133"/>
      <c r="W875" s="133"/>
      <c r="X875" s="213">
        <f t="shared" si="78"/>
        <v>0</v>
      </c>
      <c r="Y875" s="213"/>
      <c r="Z875" s="214">
        <f t="shared" si="79"/>
        <v>0</v>
      </c>
      <c r="AA875" s="133"/>
    </row>
    <row r="876" spans="2:27" ht="25.5" hidden="1" x14ac:dyDescent="0.25">
      <c r="B876" s="208">
        <v>37</v>
      </c>
      <c r="C876" s="209" t="s">
        <v>74</v>
      </c>
      <c r="D876" s="14" t="s">
        <v>75</v>
      </c>
      <c r="E876" s="74" t="s">
        <v>122</v>
      </c>
      <c r="F876" s="14" t="s">
        <v>77</v>
      </c>
      <c r="G876" s="75" t="s">
        <v>119</v>
      </c>
      <c r="H876" s="210">
        <v>68086720</v>
      </c>
      <c r="I876" s="210">
        <v>70285760</v>
      </c>
      <c r="J876" s="183" t="s">
        <v>198</v>
      </c>
      <c r="K876" s="15" t="s">
        <v>200</v>
      </c>
      <c r="L876" s="2">
        <f>Mensualización!BU49</f>
        <v>1.1263208934498254</v>
      </c>
      <c r="M876" s="211">
        <f t="shared" si="76"/>
        <v>79164320</v>
      </c>
      <c r="N876" s="2">
        <f t="shared" si="77"/>
        <v>0</v>
      </c>
      <c r="O876" s="15">
        <f t="shared" si="80"/>
        <v>0</v>
      </c>
      <c r="P876" s="212">
        <f t="shared" si="81"/>
        <v>1.1263208934498254</v>
      </c>
      <c r="Q876" s="15">
        <f t="shared" si="81"/>
        <v>79164320</v>
      </c>
      <c r="R876" s="133"/>
      <c r="S876" s="133"/>
      <c r="T876" s="133"/>
      <c r="U876" s="133"/>
      <c r="V876" s="133"/>
      <c r="W876" s="133"/>
      <c r="X876" s="213">
        <f t="shared" si="78"/>
        <v>0</v>
      </c>
      <c r="Y876" s="213"/>
      <c r="Z876" s="214">
        <f t="shared" si="79"/>
        <v>0</v>
      </c>
      <c r="AA876" s="133"/>
    </row>
    <row r="877" spans="2:27" ht="25.5" hidden="1" x14ac:dyDescent="0.25">
      <c r="B877" s="208">
        <v>38</v>
      </c>
      <c r="C877" s="209" t="s">
        <v>74</v>
      </c>
      <c r="D877" s="14" t="s">
        <v>75</v>
      </c>
      <c r="E877" s="74" t="s">
        <v>123</v>
      </c>
      <c r="F877" s="14" t="s">
        <v>77</v>
      </c>
      <c r="G877" s="75" t="s">
        <v>119</v>
      </c>
      <c r="H877" s="210">
        <v>30818240</v>
      </c>
      <c r="I877" s="210">
        <v>31813600</v>
      </c>
      <c r="J877" s="183" t="s">
        <v>198</v>
      </c>
      <c r="K877" s="15" t="s">
        <v>200</v>
      </c>
      <c r="L877" s="2">
        <f>Mensualización!BU50</f>
        <v>0</v>
      </c>
      <c r="M877" s="211">
        <f t="shared" si="76"/>
        <v>0</v>
      </c>
      <c r="N877" s="2">
        <f t="shared" si="77"/>
        <v>0</v>
      </c>
      <c r="O877" s="15">
        <f t="shared" si="80"/>
        <v>0</v>
      </c>
      <c r="P877" s="212">
        <f t="shared" si="81"/>
        <v>0</v>
      </c>
      <c r="Q877" s="15">
        <f t="shared" si="81"/>
        <v>0</v>
      </c>
      <c r="R877" s="133"/>
      <c r="S877" s="133"/>
      <c r="T877" s="133"/>
      <c r="U877" s="133"/>
      <c r="V877" s="133"/>
      <c r="W877" s="133"/>
      <c r="X877" s="213">
        <f t="shared" si="78"/>
        <v>0</v>
      </c>
      <c r="Y877" s="213"/>
      <c r="Z877" s="214">
        <f t="shared" si="79"/>
        <v>0</v>
      </c>
      <c r="AA877" s="133"/>
    </row>
    <row r="878" spans="2:27" ht="25.5" hidden="1" x14ac:dyDescent="0.25">
      <c r="B878" s="208">
        <v>39</v>
      </c>
      <c r="C878" s="209" t="s">
        <v>74</v>
      </c>
      <c r="D878" s="14" t="s">
        <v>75</v>
      </c>
      <c r="E878" s="74" t="s">
        <v>124</v>
      </c>
      <c r="F878" s="14" t="s">
        <v>77</v>
      </c>
      <c r="G878" s="75" t="s">
        <v>119</v>
      </c>
      <c r="H878" s="210">
        <v>7167040</v>
      </c>
      <c r="I878" s="210">
        <v>7398560</v>
      </c>
      <c r="J878" s="183" t="s">
        <v>198</v>
      </c>
      <c r="K878" s="15" t="s">
        <v>200</v>
      </c>
      <c r="L878" s="2">
        <f>Mensualización!BU51</f>
        <v>0</v>
      </c>
      <c r="M878" s="211">
        <f t="shared" si="76"/>
        <v>0</v>
      </c>
      <c r="N878" s="2">
        <f t="shared" si="77"/>
        <v>0</v>
      </c>
      <c r="O878" s="15">
        <f t="shared" si="80"/>
        <v>0</v>
      </c>
      <c r="P878" s="212">
        <f t="shared" si="81"/>
        <v>0</v>
      </c>
      <c r="Q878" s="15">
        <f t="shared" si="81"/>
        <v>0</v>
      </c>
      <c r="R878" s="133"/>
      <c r="S878" s="133"/>
      <c r="T878" s="133"/>
      <c r="U878" s="133"/>
      <c r="V878" s="133"/>
      <c r="W878" s="133"/>
      <c r="X878" s="213">
        <f t="shared" si="78"/>
        <v>0</v>
      </c>
      <c r="Y878" s="213"/>
      <c r="Z878" s="214">
        <f t="shared" si="79"/>
        <v>0</v>
      </c>
      <c r="AA878" s="133"/>
    </row>
    <row r="879" spans="2:27" ht="25.5" hidden="1" x14ac:dyDescent="0.25">
      <c r="B879" s="208">
        <v>40</v>
      </c>
      <c r="C879" s="209" t="s">
        <v>74</v>
      </c>
      <c r="D879" s="14" t="s">
        <v>75</v>
      </c>
      <c r="E879" s="74" t="s">
        <v>125</v>
      </c>
      <c r="F879" s="14" t="s">
        <v>77</v>
      </c>
      <c r="G879" s="75" t="s">
        <v>119</v>
      </c>
      <c r="H879" s="210">
        <v>13617280</v>
      </c>
      <c r="I879" s="210">
        <v>14056960</v>
      </c>
      <c r="J879" s="183" t="s">
        <v>198</v>
      </c>
      <c r="K879" s="15" t="s">
        <v>200</v>
      </c>
      <c r="L879" s="2">
        <f>Mensualización!BU52</f>
        <v>0</v>
      </c>
      <c r="M879" s="211">
        <f t="shared" si="76"/>
        <v>0</v>
      </c>
      <c r="N879" s="2">
        <f t="shared" si="77"/>
        <v>0</v>
      </c>
      <c r="O879" s="15">
        <f t="shared" si="80"/>
        <v>0</v>
      </c>
      <c r="P879" s="212">
        <f t="shared" si="81"/>
        <v>0</v>
      </c>
      <c r="Q879" s="15">
        <f t="shared" si="81"/>
        <v>0</v>
      </c>
      <c r="R879" s="133"/>
      <c r="S879" s="133"/>
      <c r="T879" s="133"/>
      <c r="U879" s="133"/>
      <c r="V879" s="133"/>
      <c r="W879" s="133"/>
      <c r="X879" s="213">
        <f t="shared" si="78"/>
        <v>0</v>
      </c>
      <c r="Y879" s="213"/>
      <c r="Z879" s="214">
        <f t="shared" si="79"/>
        <v>0</v>
      </c>
      <c r="AA879" s="133"/>
    </row>
    <row r="880" spans="2:27" ht="25.5" hidden="1" x14ac:dyDescent="0.25">
      <c r="B880" s="208">
        <v>41</v>
      </c>
      <c r="C880" s="209" t="s">
        <v>74</v>
      </c>
      <c r="D880" s="14" t="s">
        <v>75</v>
      </c>
      <c r="E880" s="74" t="s">
        <v>126</v>
      </c>
      <c r="F880" s="14" t="s">
        <v>77</v>
      </c>
      <c r="G880" s="75" t="s">
        <v>78</v>
      </c>
      <c r="H880" s="210">
        <v>1000000</v>
      </c>
      <c r="I880" s="210">
        <v>1000000</v>
      </c>
      <c r="J880" s="183" t="s">
        <v>198</v>
      </c>
      <c r="K880" s="15" t="s">
        <v>200</v>
      </c>
      <c r="L880" s="2">
        <f>Mensualización!BU53</f>
        <v>5</v>
      </c>
      <c r="M880" s="211">
        <f t="shared" si="76"/>
        <v>5000000</v>
      </c>
      <c r="N880" s="2">
        <f t="shared" si="77"/>
        <v>0</v>
      </c>
      <c r="O880" s="15">
        <f t="shared" si="80"/>
        <v>0</v>
      </c>
      <c r="P880" s="212">
        <f t="shared" si="81"/>
        <v>5</v>
      </c>
      <c r="Q880" s="15">
        <f t="shared" si="81"/>
        <v>5000000</v>
      </c>
      <c r="R880" s="133"/>
      <c r="S880" s="133"/>
      <c r="T880" s="133"/>
      <c r="U880" s="133"/>
      <c r="V880" s="133"/>
      <c r="W880" s="133"/>
      <c r="X880" s="213">
        <f t="shared" si="78"/>
        <v>0</v>
      </c>
      <c r="Y880" s="213"/>
      <c r="Z880" s="214">
        <f t="shared" si="79"/>
        <v>0</v>
      </c>
      <c r="AA880" s="133"/>
    </row>
    <row r="881" spans="2:27" ht="25.5" hidden="1" x14ac:dyDescent="0.25">
      <c r="B881" s="208">
        <v>42</v>
      </c>
      <c r="C881" s="209" t="s">
        <v>74</v>
      </c>
      <c r="D881" s="14" t="s">
        <v>75</v>
      </c>
      <c r="E881" s="74" t="s">
        <v>127</v>
      </c>
      <c r="F881" s="14" t="s">
        <v>77</v>
      </c>
      <c r="G881" s="75" t="s">
        <v>78</v>
      </c>
      <c r="H881" s="210">
        <v>430032</v>
      </c>
      <c r="I881" s="210">
        <v>443928</v>
      </c>
      <c r="J881" s="183" t="s">
        <v>198</v>
      </c>
      <c r="K881" s="15" t="s">
        <v>200</v>
      </c>
      <c r="L881" s="2">
        <f>Mensualización!BU54</f>
        <v>148</v>
      </c>
      <c r="M881" s="211">
        <f t="shared" si="76"/>
        <v>65701344</v>
      </c>
      <c r="N881" s="2">
        <f t="shared" si="77"/>
        <v>0</v>
      </c>
      <c r="O881" s="15">
        <f t="shared" si="80"/>
        <v>0</v>
      </c>
      <c r="P881" s="212">
        <f t="shared" si="81"/>
        <v>148</v>
      </c>
      <c r="Q881" s="15">
        <f t="shared" si="81"/>
        <v>65701344</v>
      </c>
      <c r="R881" s="133"/>
      <c r="S881" s="133"/>
      <c r="T881" s="133"/>
      <c r="U881" s="133"/>
      <c r="V881" s="133"/>
      <c r="W881" s="133"/>
      <c r="X881" s="213">
        <f t="shared" si="78"/>
        <v>0</v>
      </c>
      <c r="Y881" s="213"/>
      <c r="Z881" s="214">
        <f t="shared" si="79"/>
        <v>0</v>
      </c>
      <c r="AA881" s="133"/>
    </row>
    <row r="882" spans="2:27" ht="25.5" hidden="1" x14ac:dyDescent="0.25">
      <c r="B882" s="208">
        <v>43</v>
      </c>
      <c r="C882" s="209" t="s">
        <v>74</v>
      </c>
      <c r="D882" s="14" t="s">
        <v>75</v>
      </c>
      <c r="E882" s="74" t="s">
        <v>128</v>
      </c>
      <c r="F882" s="14" t="s">
        <v>77</v>
      </c>
      <c r="G882" s="75" t="s">
        <v>78</v>
      </c>
      <c r="H882" s="210">
        <v>1226760</v>
      </c>
      <c r="I882" s="210">
        <v>1266384</v>
      </c>
      <c r="J882" s="183" t="s">
        <v>198</v>
      </c>
      <c r="K882" s="15" t="s">
        <v>200</v>
      </c>
      <c r="L882" s="2">
        <f>Mensualización!BU55</f>
        <v>8</v>
      </c>
      <c r="M882" s="211">
        <f t="shared" si="76"/>
        <v>10131072</v>
      </c>
      <c r="N882" s="2">
        <f t="shared" si="77"/>
        <v>0</v>
      </c>
      <c r="O882" s="15">
        <f t="shared" si="80"/>
        <v>0</v>
      </c>
      <c r="P882" s="212">
        <f t="shared" si="81"/>
        <v>8</v>
      </c>
      <c r="Q882" s="15">
        <f t="shared" si="81"/>
        <v>10131072</v>
      </c>
      <c r="R882" s="133"/>
      <c r="S882" s="133"/>
      <c r="T882" s="133"/>
      <c r="U882" s="133"/>
      <c r="V882" s="133"/>
      <c r="W882" s="133"/>
      <c r="X882" s="213">
        <f t="shared" si="78"/>
        <v>0</v>
      </c>
      <c r="Y882" s="213"/>
      <c r="Z882" s="214">
        <f t="shared" si="79"/>
        <v>0</v>
      </c>
      <c r="AA882" s="133"/>
    </row>
    <row r="883" spans="2:27" ht="25.5" hidden="1" x14ac:dyDescent="0.25">
      <c r="B883" s="208">
        <v>44</v>
      </c>
      <c r="C883" s="209" t="s">
        <v>74</v>
      </c>
      <c r="D883" s="14" t="s">
        <v>75</v>
      </c>
      <c r="E883" s="74" t="s">
        <v>129</v>
      </c>
      <c r="F883" s="14" t="s">
        <v>77</v>
      </c>
      <c r="G883" s="75" t="s">
        <v>78</v>
      </c>
      <c r="H883" s="210">
        <v>698784</v>
      </c>
      <c r="I883" s="210">
        <v>721344</v>
      </c>
      <c r="J883" s="183" t="s">
        <v>198</v>
      </c>
      <c r="K883" s="15" t="s">
        <v>200</v>
      </c>
      <c r="L883" s="2">
        <f>Mensualización!BU56</f>
        <v>59</v>
      </c>
      <c r="M883" s="211">
        <f t="shared" si="76"/>
        <v>42559296</v>
      </c>
      <c r="N883" s="2">
        <f t="shared" si="77"/>
        <v>0</v>
      </c>
      <c r="O883" s="15">
        <f t="shared" si="80"/>
        <v>0</v>
      </c>
      <c r="P883" s="212">
        <f t="shared" si="81"/>
        <v>59</v>
      </c>
      <c r="Q883" s="15">
        <f t="shared" si="81"/>
        <v>42559296</v>
      </c>
      <c r="R883" s="133"/>
      <c r="S883" s="133"/>
      <c r="T883" s="133"/>
      <c r="U883" s="133"/>
      <c r="V883" s="133"/>
      <c r="W883" s="133"/>
      <c r="X883" s="213">
        <f t="shared" si="78"/>
        <v>0</v>
      </c>
      <c r="Y883" s="213"/>
      <c r="Z883" s="214">
        <f t="shared" si="79"/>
        <v>0</v>
      </c>
      <c r="AA883" s="133"/>
    </row>
    <row r="884" spans="2:27" ht="25.5" hidden="1" x14ac:dyDescent="0.25">
      <c r="B884" s="208">
        <v>45</v>
      </c>
      <c r="C884" s="209" t="s">
        <v>74</v>
      </c>
      <c r="D884" s="14" t="s">
        <v>75</v>
      </c>
      <c r="E884" s="74" t="s">
        <v>130</v>
      </c>
      <c r="F884" s="14" t="s">
        <v>77</v>
      </c>
      <c r="G884" s="75" t="s">
        <v>78</v>
      </c>
      <c r="H884" s="210">
        <v>913776</v>
      </c>
      <c r="I884" s="210">
        <v>943296</v>
      </c>
      <c r="J884" s="183" t="s">
        <v>198</v>
      </c>
      <c r="K884" s="15" t="s">
        <v>200</v>
      </c>
      <c r="L884" s="2">
        <f>Mensualización!BU57</f>
        <v>3</v>
      </c>
      <c r="M884" s="211">
        <f t="shared" si="76"/>
        <v>2829888</v>
      </c>
      <c r="N884" s="2">
        <f t="shared" si="77"/>
        <v>0</v>
      </c>
      <c r="O884" s="15">
        <f t="shared" si="80"/>
        <v>0</v>
      </c>
      <c r="P884" s="212">
        <f t="shared" si="81"/>
        <v>3</v>
      </c>
      <c r="Q884" s="15">
        <f t="shared" si="81"/>
        <v>2829888</v>
      </c>
      <c r="R884" s="133"/>
      <c r="S884" s="133"/>
      <c r="T884" s="133"/>
      <c r="U884" s="133"/>
      <c r="V884" s="133"/>
      <c r="W884" s="133"/>
      <c r="X884" s="213">
        <f t="shared" si="78"/>
        <v>0</v>
      </c>
      <c r="Y884" s="213"/>
      <c r="Z884" s="214">
        <f t="shared" si="79"/>
        <v>0</v>
      </c>
      <c r="AA884" s="133"/>
    </row>
    <row r="885" spans="2:27" ht="25.5" hidden="1" x14ac:dyDescent="0.25">
      <c r="B885" s="208">
        <v>46</v>
      </c>
      <c r="C885" s="209" t="s">
        <v>74</v>
      </c>
      <c r="D885" s="14" t="s">
        <v>75</v>
      </c>
      <c r="E885" s="74" t="s">
        <v>131</v>
      </c>
      <c r="F885" s="14" t="s">
        <v>77</v>
      </c>
      <c r="G885" s="75" t="s">
        <v>78</v>
      </c>
      <c r="H885" s="210">
        <v>322512</v>
      </c>
      <c r="I885" s="210">
        <v>332928</v>
      </c>
      <c r="J885" s="183" t="s">
        <v>198</v>
      </c>
      <c r="K885" s="15" t="s">
        <v>200</v>
      </c>
      <c r="L885" s="2">
        <f>Mensualización!BU58</f>
        <v>27</v>
      </c>
      <c r="M885" s="211">
        <f t="shared" si="76"/>
        <v>8989056</v>
      </c>
      <c r="N885" s="2">
        <f t="shared" si="77"/>
        <v>0</v>
      </c>
      <c r="O885" s="15">
        <f t="shared" si="80"/>
        <v>0</v>
      </c>
      <c r="P885" s="212">
        <f t="shared" si="81"/>
        <v>27</v>
      </c>
      <c r="Q885" s="15">
        <f t="shared" si="81"/>
        <v>8989056</v>
      </c>
      <c r="R885" s="133"/>
      <c r="S885" s="133"/>
      <c r="T885" s="133"/>
      <c r="U885" s="133"/>
      <c r="V885" s="133"/>
      <c r="W885" s="133"/>
      <c r="X885" s="213">
        <f t="shared" si="78"/>
        <v>0</v>
      </c>
      <c r="Y885" s="213"/>
      <c r="Z885" s="214">
        <f t="shared" si="79"/>
        <v>0</v>
      </c>
      <c r="AA885" s="133"/>
    </row>
    <row r="886" spans="2:27" ht="25.5" hidden="1" x14ac:dyDescent="0.25">
      <c r="B886" s="208">
        <v>47</v>
      </c>
      <c r="C886" s="209" t="s">
        <v>74</v>
      </c>
      <c r="D886" s="14" t="s">
        <v>75</v>
      </c>
      <c r="E886" s="74" t="s">
        <v>132</v>
      </c>
      <c r="F886" s="14" t="s">
        <v>77</v>
      </c>
      <c r="G886" s="75" t="s">
        <v>78</v>
      </c>
      <c r="H886" s="210">
        <v>268752</v>
      </c>
      <c r="I886" s="210">
        <v>277440</v>
      </c>
      <c r="J886" s="183" t="s">
        <v>198</v>
      </c>
      <c r="K886" s="15" t="s">
        <v>200</v>
      </c>
      <c r="L886" s="2">
        <f>Mensualización!BU59</f>
        <v>7</v>
      </c>
      <c r="M886" s="211">
        <f t="shared" si="76"/>
        <v>1942080</v>
      </c>
      <c r="N886" s="2">
        <f t="shared" si="77"/>
        <v>0</v>
      </c>
      <c r="O886" s="15">
        <f t="shared" si="80"/>
        <v>0</v>
      </c>
      <c r="P886" s="212">
        <f t="shared" si="81"/>
        <v>7</v>
      </c>
      <c r="Q886" s="15">
        <f t="shared" si="81"/>
        <v>1942080</v>
      </c>
      <c r="R886" s="133"/>
      <c r="S886" s="133"/>
      <c r="T886" s="133"/>
      <c r="U886" s="133"/>
      <c r="V886" s="133"/>
      <c r="W886" s="133"/>
      <c r="X886" s="213">
        <f t="shared" si="78"/>
        <v>0</v>
      </c>
      <c r="Y886" s="213"/>
      <c r="Z886" s="214">
        <f t="shared" si="79"/>
        <v>0</v>
      </c>
      <c r="AA886" s="133"/>
    </row>
    <row r="887" spans="2:27" ht="25.5" hidden="1" x14ac:dyDescent="0.25">
      <c r="B887" s="208">
        <v>48</v>
      </c>
      <c r="C887" s="209" t="s">
        <v>74</v>
      </c>
      <c r="D887" s="14" t="s">
        <v>75</v>
      </c>
      <c r="E887" s="74" t="s">
        <v>133</v>
      </c>
      <c r="F887" s="14" t="s">
        <v>77</v>
      </c>
      <c r="G887" s="75" t="s">
        <v>78</v>
      </c>
      <c r="H887" s="210">
        <v>14423576</v>
      </c>
      <c r="I887" s="210">
        <v>14889464</v>
      </c>
      <c r="J887" s="183" t="s">
        <v>198</v>
      </c>
      <c r="K887" s="15" t="s">
        <v>200</v>
      </c>
      <c r="L887" s="2">
        <f>Mensualización!BU60</f>
        <v>1</v>
      </c>
      <c r="M887" s="211">
        <f t="shared" si="76"/>
        <v>14889464</v>
      </c>
      <c r="N887" s="2">
        <f t="shared" si="77"/>
        <v>0</v>
      </c>
      <c r="O887" s="15">
        <f t="shared" si="80"/>
        <v>0</v>
      </c>
      <c r="P887" s="212">
        <f t="shared" si="81"/>
        <v>1</v>
      </c>
      <c r="Q887" s="15">
        <f t="shared" si="81"/>
        <v>14889464</v>
      </c>
      <c r="R887" s="133"/>
      <c r="S887" s="133"/>
      <c r="T887" s="133"/>
      <c r="U887" s="133"/>
      <c r="V887" s="133"/>
      <c r="W887" s="133"/>
      <c r="X887" s="213">
        <f t="shared" si="78"/>
        <v>0</v>
      </c>
      <c r="Y887" s="213"/>
      <c r="Z887" s="214">
        <f t="shared" si="79"/>
        <v>0</v>
      </c>
      <c r="AA887" s="133"/>
    </row>
    <row r="888" spans="2:27" ht="25.5" hidden="1" x14ac:dyDescent="0.25">
      <c r="B888" s="208">
        <v>49</v>
      </c>
      <c r="C888" s="209" t="s">
        <v>74</v>
      </c>
      <c r="D888" s="14" t="s">
        <v>75</v>
      </c>
      <c r="E888" s="74" t="s">
        <v>134</v>
      </c>
      <c r="F888" s="14" t="s">
        <v>77</v>
      </c>
      <c r="G888" s="75" t="s">
        <v>78</v>
      </c>
      <c r="H888" s="210">
        <v>48215912</v>
      </c>
      <c r="I888" s="210">
        <v>49772920</v>
      </c>
      <c r="J888" s="183" t="s">
        <v>198</v>
      </c>
      <c r="K888" s="15" t="s">
        <v>200</v>
      </c>
      <c r="L888" s="2">
        <f>Mensualización!BU61</f>
        <v>1.5299146604217759</v>
      </c>
      <c r="M888" s="211">
        <f t="shared" si="76"/>
        <v>76148320.000000224</v>
      </c>
      <c r="N888" s="2">
        <f t="shared" si="77"/>
        <v>0</v>
      </c>
      <c r="O888" s="15">
        <f t="shared" si="80"/>
        <v>0</v>
      </c>
      <c r="P888" s="212">
        <f t="shared" si="81"/>
        <v>1.5299146604217759</v>
      </c>
      <c r="Q888" s="15">
        <f t="shared" si="81"/>
        <v>76148320.000000224</v>
      </c>
      <c r="R888" s="133"/>
      <c r="S888" s="133"/>
      <c r="T888" s="133"/>
      <c r="U888" s="133"/>
      <c r="V888" s="133"/>
      <c r="W888" s="133"/>
      <c r="X888" s="213">
        <f t="shared" si="78"/>
        <v>0</v>
      </c>
      <c r="Y888" s="213"/>
      <c r="Z888" s="214">
        <f t="shared" si="79"/>
        <v>0</v>
      </c>
      <c r="AA888" s="133"/>
    </row>
    <row r="889" spans="2:27" ht="25.5" hidden="1" x14ac:dyDescent="0.25">
      <c r="B889" s="208">
        <v>50</v>
      </c>
      <c r="C889" s="209" t="s">
        <v>74</v>
      </c>
      <c r="D889" s="14" t="s">
        <v>75</v>
      </c>
      <c r="E889" s="74" t="s">
        <v>135</v>
      </c>
      <c r="F889" s="14" t="s">
        <v>77</v>
      </c>
      <c r="G889" s="75" t="s">
        <v>78</v>
      </c>
      <c r="H889" s="210">
        <v>7005616</v>
      </c>
      <c r="I889" s="210">
        <v>7231936</v>
      </c>
      <c r="J889" s="183" t="s">
        <v>198</v>
      </c>
      <c r="K889" s="15" t="s">
        <v>200</v>
      </c>
      <c r="L889" s="2">
        <f>Mensualización!BU62</f>
        <v>6</v>
      </c>
      <c r="M889" s="211">
        <f t="shared" ref="M889:M908" si="82">+L889*I889</f>
        <v>43391616</v>
      </c>
      <c r="N889" s="2">
        <f t="shared" si="77"/>
        <v>0</v>
      </c>
      <c r="O889" s="15">
        <f t="shared" si="80"/>
        <v>0</v>
      </c>
      <c r="P889" s="212">
        <f t="shared" si="81"/>
        <v>6</v>
      </c>
      <c r="Q889" s="15">
        <f t="shared" si="81"/>
        <v>43391616</v>
      </c>
      <c r="R889" s="133"/>
      <c r="S889" s="133"/>
      <c r="T889" s="133"/>
      <c r="U889" s="133"/>
      <c r="V889" s="133"/>
      <c r="W889" s="133"/>
      <c r="X889" s="213">
        <f t="shared" si="78"/>
        <v>0</v>
      </c>
      <c r="Y889" s="213"/>
      <c r="Z889" s="214">
        <f t="shared" si="79"/>
        <v>0</v>
      </c>
      <c r="AA889" s="133"/>
    </row>
    <row r="890" spans="2:27" ht="25.5" hidden="1" x14ac:dyDescent="0.25">
      <c r="B890" s="208">
        <v>51</v>
      </c>
      <c r="C890" s="209" t="s">
        <v>74</v>
      </c>
      <c r="D890" s="14" t="s">
        <v>75</v>
      </c>
      <c r="E890" s="74" t="s">
        <v>136</v>
      </c>
      <c r="F890" s="14" t="s">
        <v>77</v>
      </c>
      <c r="G890" s="75" t="s">
        <v>78</v>
      </c>
      <c r="H890" s="210">
        <v>3296912</v>
      </c>
      <c r="I890" s="210">
        <v>3403448</v>
      </c>
      <c r="J890" s="183" t="s">
        <v>198</v>
      </c>
      <c r="K890" s="15" t="s">
        <v>200</v>
      </c>
      <c r="L890" s="2">
        <f>Mensualización!BU63</f>
        <v>4</v>
      </c>
      <c r="M890" s="211">
        <f t="shared" si="82"/>
        <v>13613792</v>
      </c>
      <c r="N890" s="2">
        <f t="shared" si="77"/>
        <v>0</v>
      </c>
      <c r="O890" s="15">
        <f t="shared" si="80"/>
        <v>0</v>
      </c>
      <c r="P890" s="212">
        <f t="shared" si="81"/>
        <v>4</v>
      </c>
      <c r="Q890" s="15">
        <f t="shared" si="81"/>
        <v>13613792</v>
      </c>
      <c r="R890" s="133"/>
      <c r="S890" s="133"/>
      <c r="T890" s="133"/>
      <c r="U890" s="133"/>
      <c r="V890" s="133"/>
      <c r="W890" s="133"/>
      <c r="X890" s="213">
        <f t="shared" si="78"/>
        <v>0</v>
      </c>
      <c r="Y890" s="213"/>
      <c r="Z890" s="214">
        <f t="shared" si="79"/>
        <v>0</v>
      </c>
      <c r="AA890" s="133"/>
    </row>
    <row r="891" spans="2:27" ht="25.5" hidden="1" x14ac:dyDescent="0.25">
      <c r="B891" s="208">
        <v>52</v>
      </c>
      <c r="C891" s="209" t="s">
        <v>74</v>
      </c>
      <c r="D891" s="14" t="s">
        <v>75</v>
      </c>
      <c r="E891" s="74" t="s">
        <v>137</v>
      </c>
      <c r="F891" s="14" t="s">
        <v>77</v>
      </c>
      <c r="G891" s="75" t="s">
        <v>78</v>
      </c>
      <c r="H891" s="210">
        <v>2472592</v>
      </c>
      <c r="I891" s="210">
        <v>2552448</v>
      </c>
      <c r="J891" s="183" t="s">
        <v>198</v>
      </c>
      <c r="K891" s="15" t="s">
        <v>200</v>
      </c>
      <c r="L891" s="2">
        <f>Mensualización!BU64</f>
        <v>6</v>
      </c>
      <c r="M891" s="211">
        <f t="shared" si="82"/>
        <v>15314688</v>
      </c>
      <c r="N891" s="2">
        <f t="shared" si="77"/>
        <v>0</v>
      </c>
      <c r="O891" s="15">
        <f t="shared" si="80"/>
        <v>0</v>
      </c>
      <c r="P891" s="212">
        <f t="shared" si="81"/>
        <v>6</v>
      </c>
      <c r="Q891" s="15">
        <f t="shared" si="81"/>
        <v>15314688</v>
      </c>
      <c r="R891" s="133"/>
      <c r="S891" s="133"/>
      <c r="T891" s="133"/>
      <c r="U891" s="133"/>
      <c r="V891" s="133"/>
      <c r="W891" s="133"/>
      <c r="X891" s="213">
        <f t="shared" si="78"/>
        <v>0</v>
      </c>
      <c r="Y891" s="213"/>
      <c r="Z891" s="214">
        <f t="shared" si="79"/>
        <v>0</v>
      </c>
      <c r="AA891" s="133"/>
    </row>
    <row r="892" spans="2:27" ht="25.5" hidden="1" x14ac:dyDescent="0.25">
      <c r="B892" s="208">
        <v>53</v>
      </c>
      <c r="C892" s="209" t="s">
        <v>74</v>
      </c>
      <c r="D892" s="14" t="s">
        <v>75</v>
      </c>
      <c r="E892" s="74" t="s">
        <v>138</v>
      </c>
      <c r="F892" s="14" t="s">
        <v>77</v>
      </c>
      <c r="G892" s="75" t="s">
        <v>119</v>
      </c>
      <c r="H892" s="210">
        <v>5357344</v>
      </c>
      <c r="I892" s="210">
        <v>5530304</v>
      </c>
      <c r="J892" s="183" t="s">
        <v>198</v>
      </c>
      <c r="K892" s="15" t="s">
        <v>200</v>
      </c>
      <c r="L892" s="2">
        <f>Mensualización!BU65</f>
        <v>0</v>
      </c>
      <c r="M892" s="211">
        <f t="shared" si="82"/>
        <v>0</v>
      </c>
      <c r="N892" s="2">
        <f t="shared" si="77"/>
        <v>0</v>
      </c>
      <c r="O892" s="15">
        <f t="shared" si="80"/>
        <v>0</v>
      </c>
      <c r="P892" s="212">
        <f t="shared" si="81"/>
        <v>0</v>
      </c>
      <c r="Q892" s="15">
        <f t="shared" si="81"/>
        <v>0</v>
      </c>
      <c r="R892" s="133"/>
      <c r="S892" s="133"/>
      <c r="T892" s="133"/>
      <c r="U892" s="133"/>
      <c r="V892" s="133"/>
      <c r="W892" s="133"/>
      <c r="X892" s="213">
        <f t="shared" si="78"/>
        <v>0</v>
      </c>
      <c r="Y892" s="213"/>
      <c r="Z892" s="214">
        <f t="shared" si="79"/>
        <v>0</v>
      </c>
      <c r="AA892" s="133"/>
    </row>
    <row r="893" spans="2:27" ht="25.5" hidden="1" x14ac:dyDescent="0.25">
      <c r="B893" s="208">
        <v>54</v>
      </c>
      <c r="C893" s="209" t="s">
        <v>74</v>
      </c>
      <c r="D893" s="14" t="s">
        <v>75</v>
      </c>
      <c r="E893" s="74" t="s">
        <v>139</v>
      </c>
      <c r="F893" s="14" t="s">
        <v>80</v>
      </c>
      <c r="G893" s="75" t="s">
        <v>78</v>
      </c>
      <c r="H893" s="210">
        <v>67192</v>
      </c>
      <c r="I893" s="210">
        <v>69364</v>
      </c>
      <c r="J893" s="183" t="s">
        <v>198</v>
      </c>
      <c r="K893" s="15" t="s">
        <v>200</v>
      </c>
      <c r="L893" s="2">
        <f>Mensualización!BU66</f>
        <v>0</v>
      </c>
      <c r="M893" s="211">
        <f t="shared" si="82"/>
        <v>0</v>
      </c>
      <c r="N893" s="2">
        <f t="shared" si="77"/>
        <v>0</v>
      </c>
      <c r="O893" s="15">
        <f t="shared" si="80"/>
        <v>0</v>
      </c>
      <c r="P893" s="212">
        <f t="shared" si="81"/>
        <v>0</v>
      </c>
      <c r="Q893" s="15">
        <f t="shared" si="81"/>
        <v>0</v>
      </c>
      <c r="R893" s="133"/>
      <c r="S893" s="133"/>
      <c r="T893" s="133"/>
      <c r="U893" s="133"/>
      <c r="V893" s="133"/>
      <c r="W893" s="133"/>
      <c r="X893" s="213">
        <f t="shared" si="78"/>
        <v>0</v>
      </c>
      <c r="Y893" s="213"/>
      <c r="Z893" s="214">
        <f t="shared" si="79"/>
        <v>0</v>
      </c>
      <c r="AA893" s="133"/>
    </row>
    <row r="894" spans="2:27" ht="25.5" hidden="1" x14ac:dyDescent="0.25">
      <c r="B894" s="208">
        <v>55</v>
      </c>
      <c r="C894" s="209" t="s">
        <v>74</v>
      </c>
      <c r="D894" s="14" t="s">
        <v>75</v>
      </c>
      <c r="E894" s="74" t="s">
        <v>140</v>
      </c>
      <c r="F894" s="14" t="s">
        <v>83</v>
      </c>
      <c r="G894" s="75" t="s">
        <v>78</v>
      </c>
      <c r="H894" s="210">
        <v>109185</v>
      </c>
      <c r="I894" s="210">
        <v>112710</v>
      </c>
      <c r="J894" s="183" t="s">
        <v>198</v>
      </c>
      <c r="K894" s="15" t="s">
        <v>200</v>
      </c>
      <c r="L894" s="2">
        <f>Mensualización!BU67</f>
        <v>0</v>
      </c>
      <c r="M894" s="211">
        <f t="shared" si="82"/>
        <v>0</v>
      </c>
      <c r="N894" s="2">
        <f t="shared" si="77"/>
        <v>0</v>
      </c>
      <c r="O894" s="15">
        <f t="shared" si="80"/>
        <v>0</v>
      </c>
      <c r="P894" s="212">
        <f t="shared" si="81"/>
        <v>0</v>
      </c>
      <c r="Q894" s="15">
        <f t="shared" si="81"/>
        <v>0</v>
      </c>
      <c r="R894" s="133"/>
      <c r="S894" s="133"/>
      <c r="T894" s="133"/>
      <c r="U894" s="133"/>
      <c r="V894" s="133"/>
      <c r="W894" s="133"/>
      <c r="X894" s="213">
        <f t="shared" si="78"/>
        <v>0</v>
      </c>
      <c r="Y894" s="213"/>
      <c r="Z894" s="214">
        <f t="shared" si="79"/>
        <v>0</v>
      </c>
      <c r="AA894" s="133"/>
    </row>
    <row r="895" spans="2:27" ht="25.5" hidden="1" x14ac:dyDescent="0.25">
      <c r="B895" s="208">
        <v>56</v>
      </c>
      <c r="C895" s="209" t="s">
        <v>74</v>
      </c>
      <c r="D895" s="14" t="s">
        <v>75</v>
      </c>
      <c r="E895" s="74" t="s">
        <v>141</v>
      </c>
      <c r="F895" s="14" t="s">
        <v>83</v>
      </c>
      <c r="G895" s="75" t="s">
        <v>142</v>
      </c>
      <c r="H895" s="210">
        <v>109185</v>
      </c>
      <c r="I895" s="210">
        <v>112710</v>
      </c>
      <c r="J895" s="183" t="s">
        <v>198</v>
      </c>
      <c r="K895" s="15" t="s">
        <v>200</v>
      </c>
      <c r="L895" s="2">
        <f>Mensualización!BU68</f>
        <v>0</v>
      </c>
      <c r="M895" s="211">
        <f t="shared" si="82"/>
        <v>0</v>
      </c>
      <c r="N895" s="2">
        <f t="shared" si="77"/>
        <v>0</v>
      </c>
      <c r="O895" s="15">
        <f t="shared" si="80"/>
        <v>0</v>
      </c>
      <c r="P895" s="212">
        <f t="shared" si="81"/>
        <v>0</v>
      </c>
      <c r="Q895" s="15">
        <f t="shared" si="81"/>
        <v>0</v>
      </c>
      <c r="R895" s="133"/>
      <c r="S895" s="133"/>
      <c r="T895" s="133"/>
      <c r="U895" s="133"/>
      <c r="V895" s="133"/>
      <c r="W895" s="133"/>
      <c r="X895" s="213">
        <f t="shared" si="78"/>
        <v>0</v>
      </c>
      <c r="Y895" s="213"/>
      <c r="Z895" s="214">
        <f t="shared" si="79"/>
        <v>0</v>
      </c>
      <c r="AA895" s="133"/>
    </row>
    <row r="896" spans="2:27" ht="25.5" hidden="1" x14ac:dyDescent="0.25">
      <c r="B896" s="208">
        <v>57</v>
      </c>
      <c r="C896" s="209" t="s">
        <v>74</v>
      </c>
      <c r="D896" s="14" t="s">
        <v>75</v>
      </c>
      <c r="E896" s="74" t="s">
        <v>143</v>
      </c>
      <c r="F896" s="14" t="s">
        <v>83</v>
      </c>
      <c r="G896" s="75" t="s">
        <v>142</v>
      </c>
      <c r="H896" s="210">
        <v>109185</v>
      </c>
      <c r="I896" s="210">
        <v>112710</v>
      </c>
      <c r="J896" s="183" t="s">
        <v>198</v>
      </c>
      <c r="K896" s="15" t="s">
        <v>200</v>
      </c>
      <c r="L896" s="2">
        <f>Mensualización!BU69</f>
        <v>0</v>
      </c>
      <c r="M896" s="211">
        <f t="shared" si="82"/>
        <v>0</v>
      </c>
      <c r="N896" s="2">
        <f t="shared" si="77"/>
        <v>0</v>
      </c>
      <c r="O896" s="15">
        <f t="shared" si="80"/>
        <v>0</v>
      </c>
      <c r="P896" s="212">
        <f t="shared" si="81"/>
        <v>0</v>
      </c>
      <c r="Q896" s="15">
        <f t="shared" si="81"/>
        <v>0</v>
      </c>
      <c r="R896" s="133"/>
      <c r="S896" s="133"/>
      <c r="T896" s="133"/>
      <c r="U896" s="133"/>
      <c r="V896" s="133"/>
      <c r="W896" s="133"/>
      <c r="X896" s="213">
        <f t="shared" si="78"/>
        <v>0</v>
      </c>
      <c r="Y896" s="213"/>
      <c r="Z896" s="214">
        <f t="shared" si="79"/>
        <v>0</v>
      </c>
      <c r="AA896" s="133"/>
    </row>
    <row r="897" spans="2:27" ht="25.5" hidden="1" x14ac:dyDescent="0.25">
      <c r="B897" s="208">
        <v>58</v>
      </c>
      <c r="C897" s="209" t="s">
        <v>74</v>
      </c>
      <c r="D897" s="14" t="s">
        <v>75</v>
      </c>
      <c r="E897" s="74" t="s">
        <v>144</v>
      </c>
      <c r="F897" s="14" t="s">
        <v>83</v>
      </c>
      <c r="G897" s="75" t="s">
        <v>142</v>
      </c>
      <c r="H897" s="210">
        <v>109185</v>
      </c>
      <c r="I897" s="210">
        <v>112710</v>
      </c>
      <c r="J897" s="183" t="s">
        <v>198</v>
      </c>
      <c r="K897" s="15" t="s">
        <v>200</v>
      </c>
      <c r="L897" s="2">
        <f>Mensualización!BU70</f>
        <v>0</v>
      </c>
      <c r="M897" s="211">
        <f t="shared" si="82"/>
        <v>0</v>
      </c>
      <c r="N897" s="2">
        <f t="shared" si="77"/>
        <v>0</v>
      </c>
      <c r="O897" s="15">
        <f t="shared" si="80"/>
        <v>0</v>
      </c>
      <c r="P897" s="212">
        <f t="shared" si="81"/>
        <v>0</v>
      </c>
      <c r="Q897" s="15">
        <f t="shared" si="81"/>
        <v>0</v>
      </c>
      <c r="R897" s="133"/>
      <c r="S897" s="133"/>
      <c r="T897" s="133"/>
      <c r="U897" s="133"/>
      <c r="V897" s="133"/>
      <c r="W897" s="133"/>
      <c r="X897" s="213">
        <f t="shared" si="78"/>
        <v>0</v>
      </c>
      <c r="Y897" s="213"/>
      <c r="Z897" s="214">
        <f t="shared" si="79"/>
        <v>0</v>
      </c>
      <c r="AA897" s="133"/>
    </row>
    <row r="898" spans="2:27" ht="25.5" hidden="1" x14ac:dyDescent="0.25">
      <c r="B898" s="208">
        <v>59</v>
      </c>
      <c r="C898" s="209" t="s">
        <v>74</v>
      </c>
      <c r="D898" s="14" t="s">
        <v>75</v>
      </c>
      <c r="E898" s="74" t="s">
        <v>145</v>
      </c>
      <c r="F898" s="14" t="s">
        <v>83</v>
      </c>
      <c r="G898" s="75" t="s">
        <v>142</v>
      </c>
      <c r="H898" s="210">
        <v>109185</v>
      </c>
      <c r="I898" s="210">
        <v>112710</v>
      </c>
      <c r="J898" s="183" t="s">
        <v>198</v>
      </c>
      <c r="K898" s="15" t="s">
        <v>200</v>
      </c>
      <c r="L898" s="2">
        <f>Mensualización!BU71</f>
        <v>0</v>
      </c>
      <c r="M898" s="211">
        <f t="shared" si="82"/>
        <v>0</v>
      </c>
      <c r="N898" s="2">
        <f t="shared" si="77"/>
        <v>0</v>
      </c>
      <c r="O898" s="15">
        <f t="shared" si="80"/>
        <v>0</v>
      </c>
      <c r="P898" s="212">
        <f t="shared" si="81"/>
        <v>0</v>
      </c>
      <c r="Q898" s="15">
        <f t="shared" si="81"/>
        <v>0</v>
      </c>
      <c r="R898" s="133"/>
      <c r="S898" s="133"/>
      <c r="T898" s="133"/>
      <c r="U898" s="133"/>
      <c r="V898" s="133"/>
      <c r="W898" s="133"/>
      <c r="X898" s="213">
        <f t="shared" si="78"/>
        <v>0</v>
      </c>
      <c r="Y898" s="213"/>
      <c r="Z898" s="214">
        <f t="shared" si="79"/>
        <v>0</v>
      </c>
      <c r="AA898" s="133"/>
    </row>
    <row r="899" spans="2:27" ht="25.5" hidden="1" x14ac:dyDescent="0.25">
      <c r="B899" s="208">
        <v>60</v>
      </c>
      <c r="C899" s="209" t="s">
        <v>74</v>
      </c>
      <c r="D899" s="14" t="s">
        <v>75</v>
      </c>
      <c r="E899" s="74" t="s">
        <v>146</v>
      </c>
      <c r="F899" s="14" t="s">
        <v>83</v>
      </c>
      <c r="G899" s="75" t="s">
        <v>142</v>
      </c>
      <c r="H899" s="210">
        <v>109185</v>
      </c>
      <c r="I899" s="210">
        <v>112710</v>
      </c>
      <c r="J899" s="183" t="s">
        <v>198</v>
      </c>
      <c r="K899" s="15" t="s">
        <v>200</v>
      </c>
      <c r="L899" s="2">
        <f>Mensualización!BU72</f>
        <v>0</v>
      </c>
      <c r="M899" s="211">
        <f t="shared" si="82"/>
        <v>0</v>
      </c>
      <c r="N899" s="2">
        <f t="shared" si="77"/>
        <v>0</v>
      </c>
      <c r="O899" s="15">
        <f t="shared" si="80"/>
        <v>0</v>
      </c>
      <c r="P899" s="212">
        <f t="shared" si="81"/>
        <v>0</v>
      </c>
      <c r="Q899" s="15">
        <f t="shared" si="81"/>
        <v>0</v>
      </c>
      <c r="R899" s="133"/>
      <c r="S899" s="133"/>
      <c r="T899" s="133"/>
      <c r="U899" s="133"/>
      <c r="V899" s="133"/>
      <c r="W899" s="133"/>
      <c r="X899" s="213">
        <f t="shared" si="78"/>
        <v>0</v>
      </c>
      <c r="Y899" s="213"/>
      <c r="Z899" s="214">
        <f t="shared" si="79"/>
        <v>0</v>
      </c>
      <c r="AA899" s="133"/>
    </row>
    <row r="900" spans="2:27" ht="25.5" hidden="1" x14ac:dyDescent="0.25">
      <c r="B900" s="208">
        <v>61</v>
      </c>
      <c r="C900" s="209" t="s">
        <v>74</v>
      </c>
      <c r="D900" s="14" t="s">
        <v>75</v>
      </c>
      <c r="E900" s="74" t="s">
        <v>147</v>
      </c>
      <c r="F900" s="14" t="s">
        <v>92</v>
      </c>
      <c r="G900" s="75" t="s">
        <v>142</v>
      </c>
      <c r="H900" s="210">
        <v>179176</v>
      </c>
      <c r="I900" s="210">
        <v>184968</v>
      </c>
      <c r="J900" s="183" t="s">
        <v>198</v>
      </c>
      <c r="K900" s="15" t="s">
        <v>200</v>
      </c>
      <c r="L900" s="2">
        <f>Mensualización!BU73</f>
        <v>0</v>
      </c>
      <c r="M900" s="211">
        <f t="shared" si="82"/>
        <v>0</v>
      </c>
      <c r="N900" s="2">
        <f t="shared" si="77"/>
        <v>0</v>
      </c>
      <c r="O900" s="15">
        <f t="shared" si="80"/>
        <v>0</v>
      </c>
      <c r="P900" s="212">
        <f t="shared" si="81"/>
        <v>0</v>
      </c>
      <c r="Q900" s="15">
        <f t="shared" si="81"/>
        <v>0</v>
      </c>
      <c r="R900" s="133"/>
      <c r="S900" s="133"/>
      <c r="T900" s="133"/>
      <c r="U900" s="133"/>
      <c r="V900" s="133"/>
      <c r="W900" s="133"/>
      <c r="X900" s="213">
        <f t="shared" si="78"/>
        <v>0</v>
      </c>
      <c r="Y900" s="213"/>
      <c r="Z900" s="214">
        <f t="shared" si="79"/>
        <v>0</v>
      </c>
      <c r="AA900" s="133"/>
    </row>
    <row r="901" spans="2:27" ht="25.5" hidden="1" x14ac:dyDescent="0.25">
      <c r="B901" s="208">
        <v>62</v>
      </c>
      <c r="C901" s="209" t="s">
        <v>74</v>
      </c>
      <c r="D901" s="14" t="s">
        <v>75</v>
      </c>
      <c r="E901" s="74" t="s">
        <v>148</v>
      </c>
      <c r="F901" s="14" t="s">
        <v>92</v>
      </c>
      <c r="G901" s="75" t="s">
        <v>142</v>
      </c>
      <c r="H901" s="210">
        <v>159735</v>
      </c>
      <c r="I901" s="210">
        <v>164895</v>
      </c>
      <c r="J901" s="183" t="s">
        <v>198</v>
      </c>
      <c r="K901" s="15" t="s">
        <v>200</v>
      </c>
      <c r="L901" s="2">
        <f>Mensualización!BU74</f>
        <v>0</v>
      </c>
      <c r="M901" s="211">
        <f t="shared" si="82"/>
        <v>0</v>
      </c>
      <c r="N901" s="2">
        <f t="shared" si="77"/>
        <v>0</v>
      </c>
      <c r="O901" s="15">
        <f t="shared" si="80"/>
        <v>0</v>
      </c>
      <c r="P901" s="212">
        <f t="shared" si="81"/>
        <v>0</v>
      </c>
      <c r="Q901" s="15">
        <f t="shared" si="81"/>
        <v>0</v>
      </c>
      <c r="R901" s="133"/>
      <c r="S901" s="133"/>
      <c r="T901" s="133"/>
      <c r="U901" s="133"/>
      <c r="V901" s="133"/>
      <c r="W901" s="133"/>
      <c r="X901" s="213">
        <f t="shared" si="78"/>
        <v>0</v>
      </c>
      <c r="Y901" s="213"/>
      <c r="Z901" s="214">
        <f t="shared" si="79"/>
        <v>0</v>
      </c>
      <c r="AA901" s="133"/>
    </row>
    <row r="902" spans="2:27" ht="25.5" hidden="1" x14ac:dyDescent="0.25">
      <c r="B902" s="208">
        <v>63</v>
      </c>
      <c r="C902" s="209" t="s">
        <v>74</v>
      </c>
      <c r="D902" s="14" t="s">
        <v>75</v>
      </c>
      <c r="E902" s="74" t="s">
        <v>149</v>
      </c>
      <c r="F902" s="14" t="s">
        <v>92</v>
      </c>
      <c r="G902" s="75" t="s">
        <v>142</v>
      </c>
      <c r="H902" s="210">
        <v>90988</v>
      </c>
      <c r="I902" s="210">
        <v>93925</v>
      </c>
      <c r="J902" s="183" t="s">
        <v>198</v>
      </c>
      <c r="K902" s="15" t="s">
        <v>200</v>
      </c>
      <c r="L902" s="2">
        <f>Mensualización!BU75</f>
        <v>0</v>
      </c>
      <c r="M902" s="211">
        <f t="shared" si="82"/>
        <v>0</v>
      </c>
      <c r="N902" s="2">
        <f t="shared" si="77"/>
        <v>0</v>
      </c>
      <c r="O902" s="15">
        <f t="shared" si="80"/>
        <v>0</v>
      </c>
      <c r="P902" s="212">
        <f t="shared" si="81"/>
        <v>0</v>
      </c>
      <c r="Q902" s="15">
        <f t="shared" si="81"/>
        <v>0</v>
      </c>
      <c r="R902" s="133"/>
      <c r="S902" s="133"/>
      <c r="T902" s="133"/>
      <c r="U902" s="133"/>
      <c r="V902" s="133"/>
      <c r="W902" s="133"/>
      <c r="X902" s="213">
        <f t="shared" si="78"/>
        <v>0</v>
      </c>
      <c r="Y902" s="213"/>
      <c r="Z902" s="214">
        <f t="shared" si="79"/>
        <v>0</v>
      </c>
      <c r="AA902" s="133"/>
    </row>
    <row r="903" spans="2:27" ht="25.5" hidden="1" x14ac:dyDescent="0.25">
      <c r="B903" s="208">
        <v>64</v>
      </c>
      <c r="C903" s="209" t="s">
        <v>74</v>
      </c>
      <c r="D903" s="14" t="s">
        <v>75</v>
      </c>
      <c r="E903" s="74" t="s">
        <v>150</v>
      </c>
      <c r="F903" s="14" t="s">
        <v>92</v>
      </c>
      <c r="G903" s="75" t="s">
        <v>142</v>
      </c>
      <c r="H903" s="210">
        <v>109185</v>
      </c>
      <c r="I903" s="210">
        <v>112710</v>
      </c>
      <c r="J903" s="183" t="s">
        <v>198</v>
      </c>
      <c r="K903" s="15" t="s">
        <v>200</v>
      </c>
      <c r="L903" s="2">
        <f>Mensualización!BU76</f>
        <v>0</v>
      </c>
      <c r="M903" s="211">
        <f t="shared" si="82"/>
        <v>0</v>
      </c>
      <c r="N903" s="2">
        <f t="shared" si="77"/>
        <v>0</v>
      </c>
      <c r="O903" s="15">
        <f t="shared" si="80"/>
        <v>0</v>
      </c>
      <c r="P903" s="212">
        <f t="shared" si="81"/>
        <v>0</v>
      </c>
      <c r="Q903" s="15">
        <f t="shared" si="81"/>
        <v>0</v>
      </c>
      <c r="R903" s="133"/>
      <c r="S903" s="133"/>
      <c r="T903" s="133"/>
      <c r="U903" s="133"/>
      <c r="V903" s="133"/>
      <c r="W903" s="133"/>
      <c r="X903" s="213">
        <f t="shared" si="78"/>
        <v>0</v>
      </c>
      <c r="Y903" s="213"/>
      <c r="Z903" s="214">
        <f t="shared" si="79"/>
        <v>0</v>
      </c>
      <c r="AA903" s="133"/>
    </row>
    <row r="904" spans="2:27" ht="25.5" hidden="1" x14ac:dyDescent="0.25">
      <c r="B904" s="208">
        <v>65</v>
      </c>
      <c r="C904" s="209" t="s">
        <v>74</v>
      </c>
      <c r="D904" s="14" t="s">
        <v>75</v>
      </c>
      <c r="E904" s="74" t="s">
        <v>151</v>
      </c>
      <c r="F904" s="14" t="s">
        <v>92</v>
      </c>
      <c r="G904" s="75" t="s">
        <v>142</v>
      </c>
      <c r="H904" s="210">
        <v>90988</v>
      </c>
      <c r="I904" s="210">
        <v>93925</v>
      </c>
      <c r="J904" s="183" t="s">
        <v>198</v>
      </c>
      <c r="K904" s="15" t="s">
        <v>200</v>
      </c>
      <c r="L904" s="2">
        <f>Mensualización!BU77</f>
        <v>0</v>
      </c>
      <c r="M904" s="211">
        <f t="shared" si="82"/>
        <v>0</v>
      </c>
      <c r="N904" s="2">
        <f t="shared" si="77"/>
        <v>0</v>
      </c>
      <c r="O904" s="15">
        <f t="shared" si="80"/>
        <v>0</v>
      </c>
      <c r="P904" s="212">
        <f t="shared" si="81"/>
        <v>0</v>
      </c>
      <c r="Q904" s="15">
        <f t="shared" si="81"/>
        <v>0</v>
      </c>
      <c r="R904" s="133"/>
      <c r="S904" s="133"/>
      <c r="T904" s="133"/>
      <c r="U904" s="133"/>
      <c r="V904" s="133"/>
      <c r="W904" s="133"/>
      <c r="X904" s="213">
        <f t="shared" si="78"/>
        <v>0</v>
      </c>
      <c r="Y904" s="213"/>
      <c r="Z904" s="214">
        <f t="shared" si="79"/>
        <v>0</v>
      </c>
      <c r="AA904" s="133"/>
    </row>
    <row r="905" spans="2:27" ht="25.5" hidden="1" x14ac:dyDescent="0.25">
      <c r="B905" s="208">
        <v>66</v>
      </c>
      <c r="C905" s="209" t="s">
        <v>74</v>
      </c>
      <c r="D905" s="14" t="s">
        <v>75</v>
      </c>
      <c r="E905" s="74" t="s">
        <v>152</v>
      </c>
      <c r="F905" s="14" t="s">
        <v>77</v>
      </c>
      <c r="G905" s="75" t="s">
        <v>142</v>
      </c>
      <c r="H905" s="210">
        <v>537528</v>
      </c>
      <c r="I905" s="210">
        <v>554904</v>
      </c>
      <c r="J905" s="183" t="s">
        <v>198</v>
      </c>
      <c r="K905" s="15" t="s">
        <v>200</v>
      </c>
      <c r="L905" s="2">
        <f>Mensualización!BU78</f>
        <v>0</v>
      </c>
      <c r="M905" s="211">
        <f t="shared" si="82"/>
        <v>0</v>
      </c>
      <c r="N905" s="2">
        <f t="shared" si="77"/>
        <v>0</v>
      </c>
      <c r="O905" s="15">
        <f t="shared" si="80"/>
        <v>0</v>
      </c>
      <c r="P905" s="212">
        <f t="shared" si="81"/>
        <v>0</v>
      </c>
      <c r="Q905" s="15">
        <f t="shared" si="81"/>
        <v>0</v>
      </c>
      <c r="R905" s="133"/>
      <c r="S905" s="133"/>
      <c r="T905" s="133"/>
      <c r="U905" s="133"/>
      <c r="V905" s="133"/>
      <c r="W905" s="133"/>
      <c r="X905" s="213">
        <f t="shared" si="78"/>
        <v>0</v>
      </c>
      <c r="Y905" s="213"/>
      <c r="Z905" s="214">
        <f t="shared" si="79"/>
        <v>0</v>
      </c>
      <c r="AA905" s="133"/>
    </row>
    <row r="906" spans="2:27" ht="25.5" hidden="1" x14ac:dyDescent="0.25">
      <c r="B906" s="208">
        <v>67</v>
      </c>
      <c r="C906" s="209" t="s">
        <v>74</v>
      </c>
      <c r="D906" s="14" t="s">
        <v>75</v>
      </c>
      <c r="E906" s="74" t="s">
        <v>153</v>
      </c>
      <c r="F906" s="14" t="s">
        <v>77</v>
      </c>
      <c r="G906" s="75" t="s">
        <v>142</v>
      </c>
      <c r="H906" s="210">
        <v>1533456</v>
      </c>
      <c r="I906" s="210">
        <v>1582992</v>
      </c>
      <c r="J906" s="183" t="s">
        <v>198</v>
      </c>
      <c r="K906" s="15" t="s">
        <v>200</v>
      </c>
      <c r="L906" s="2">
        <f>Mensualización!BU79</f>
        <v>0</v>
      </c>
      <c r="M906" s="211">
        <f t="shared" si="82"/>
        <v>0</v>
      </c>
      <c r="N906" s="2">
        <f t="shared" si="77"/>
        <v>0</v>
      </c>
      <c r="O906" s="15">
        <f t="shared" si="80"/>
        <v>0</v>
      </c>
      <c r="P906" s="212">
        <f t="shared" si="81"/>
        <v>0</v>
      </c>
      <c r="Q906" s="15">
        <f t="shared" si="81"/>
        <v>0</v>
      </c>
      <c r="R906" s="133"/>
      <c r="S906" s="133"/>
      <c r="T906" s="133"/>
      <c r="U906" s="133"/>
      <c r="V906" s="133"/>
      <c r="W906" s="133"/>
      <c r="X906" s="213">
        <f t="shared" si="78"/>
        <v>0</v>
      </c>
      <c r="Y906" s="213"/>
      <c r="Z906" s="214">
        <f t="shared" si="79"/>
        <v>0</v>
      </c>
      <c r="AA906" s="133"/>
    </row>
    <row r="907" spans="2:27" ht="25.5" hidden="1" x14ac:dyDescent="0.25">
      <c r="B907" s="208">
        <v>68</v>
      </c>
      <c r="C907" s="209" t="s">
        <v>74</v>
      </c>
      <c r="D907" s="14" t="s">
        <v>75</v>
      </c>
      <c r="E907" s="74" t="s">
        <v>154</v>
      </c>
      <c r="F907" s="14" t="s">
        <v>77</v>
      </c>
      <c r="G907" s="75" t="s">
        <v>142</v>
      </c>
      <c r="H907" s="210">
        <v>873480</v>
      </c>
      <c r="I907" s="210">
        <v>901680</v>
      </c>
      <c r="J907" s="183" t="s">
        <v>198</v>
      </c>
      <c r="K907" s="15" t="s">
        <v>200</v>
      </c>
      <c r="L907" s="2">
        <f>Mensualización!BU80</f>
        <v>0</v>
      </c>
      <c r="M907" s="211">
        <f t="shared" si="82"/>
        <v>0</v>
      </c>
      <c r="N907" s="2">
        <f t="shared" si="77"/>
        <v>0</v>
      </c>
      <c r="O907" s="15">
        <f t="shared" si="80"/>
        <v>0</v>
      </c>
      <c r="P907" s="212">
        <f t="shared" si="81"/>
        <v>0</v>
      </c>
      <c r="Q907" s="15">
        <f t="shared" si="81"/>
        <v>0</v>
      </c>
      <c r="R907" s="133"/>
      <c r="S907" s="133"/>
      <c r="T907" s="133"/>
      <c r="U907" s="133"/>
      <c r="V907" s="133"/>
      <c r="W907" s="133"/>
      <c r="X907" s="213">
        <f t="shared" si="78"/>
        <v>0</v>
      </c>
      <c r="Y907" s="213"/>
      <c r="Z907" s="214">
        <f t="shared" si="79"/>
        <v>0</v>
      </c>
      <c r="AA907" s="133"/>
    </row>
    <row r="908" spans="2:27" ht="25.5" hidden="1" x14ac:dyDescent="0.25">
      <c r="B908" s="208">
        <v>69</v>
      </c>
      <c r="C908" s="209" t="s">
        <v>74</v>
      </c>
      <c r="D908" s="14" t="s">
        <v>75</v>
      </c>
      <c r="E908" s="74" t="s">
        <v>155</v>
      </c>
      <c r="F908" s="14" t="s">
        <v>77</v>
      </c>
      <c r="G908" s="75" t="s">
        <v>78</v>
      </c>
      <c r="H908" s="210">
        <v>7726896</v>
      </c>
      <c r="I908" s="210">
        <v>7976400</v>
      </c>
      <c r="J908" s="183" t="s">
        <v>198</v>
      </c>
      <c r="K908" s="15" t="s">
        <v>200</v>
      </c>
      <c r="L908" s="2">
        <f>Mensualización!BU81</f>
        <v>0</v>
      </c>
      <c r="M908" s="211">
        <f t="shared" si="82"/>
        <v>0</v>
      </c>
      <c r="N908" s="2">
        <f t="shared" si="77"/>
        <v>0</v>
      </c>
      <c r="O908" s="15">
        <f t="shared" si="80"/>
        <v>0</v>
      </c>
      <c r="P908" s="212">
        <f t="shared" si="81"/>
        <v>0</v>
      </c>
      <c r="Q908" s="15">
        <f>+IFERROR(M908-O908,"")</f>
        <v>0</v>
      </c>
      <c r="R908" s="133"/>
      <c r="S908" s="133"/>
      <c r="T908" s="133"/>
      <c r="U908" s="133"/>
      <c r="V908" s="133"/>
      <c r="W908" s="133"/>
      <c r="X908" s="213">
        <f t="shared" si="78"/>
        <v>0</v>
      </c>
      <c r="Y908" s="213"/>
      <c r="Z908" s="214">
        <f t="shared" si="79"/>
        <v>0</v>
      </c>
      <c r="AA908" s="133"/>
    </row>
  </sheetData>
  <sheetProtection algorithmName="SHA-512" hashValue="XHyhEI03H8ggRRi+SFVy7CVC2+qgxCzbnbMlHXIuGCSjlQYNNRZBWoND8duSe/LX255dUB/80gAodW2tJUG1mA==" saltValue="2jUZPpqBtXgdgjhY77c2Kg==" spinCount="100000" sheet="1" objects="1" scenarios="1" autoFilter="0" pivotTables="0"/>
  <autoFilter ref="B11:AA908" xr:uid="{00000000-0009-0000-0000-000002000000}">
    <filterColumn colId="9">
      <filters>
        <filter val="F. ABRIL"/>
        <filter val="G. ABRIL REDISTRIBUCIÓN 2024"/>
      </filters>
    </filterColumn>
    <filterColumn colId="10">
      <filters>
        <filter val="0,30"/>
        <filter val="0,60"/>
        <filter val="0,70"/>
        <filter val="0,83"/>
        <filter val="0,90"/>
        <filter val="1,00"/>
        <filter val="1,20"/>
        <filter val="1,23"/>
        <filter val="1,40"/>
        <filter val="1,50"/>
        <filter val="10,00"/>
        <filter val="11,00"/>
        <filter val="112,00"/>
        <filter val="114,00"/>
        <filter val="116,00"/>
        <filter val="130,00"/>
        <filter val="148,00"/>
        <filter val="162,00"/>
        <filter val="17,70"/>
        <filter val="18,00"/>
        <filter val="18,90"/>
        <filter val="19,00"/>
        <filter val="2,00"/>
        <filter val="2,10"/>
        <filter val="2,40"/>
        <filter val="2,80"/>
        <filter val="216,00"/>
        <filter val="22,00"/>
        <filter val="266,00"/>
        <filter val="269,00"/>
        <filter val="27,00"/>
        <filter val="28,00"/>
        <filter val="3,00"/>
        <filter val="3,50"/>
        <filter val="3,60"/>
        <filter val="3,90"/>
        <filter val="35,00"/>
        <filter val="366,00"/>
        <filter val="38,00"/>
        <filter val="4,00"/>
        <filter val="4,90"/>
        <filter val="41,30"/>
        <filter val="410,00"/>
        <filter val="42,00"/>
        <filter val="45,00"/>
        <filter val="48,00"/>
        <filter val="5,00"/>
        <filter val="55,00"/>
        <filter val="57,00"/>
        <filter val="6,00"/>
        <filter val="67,00"/>
        <filter val="676,00"/>
        <filter val="69,00"/>
        <filter val="7,00"/>
        <filter val="8,00"/>
        <filter val="8,10"/>
        <filter val="859,00"/>
        <filter val="89,00"/>
        <filter val="9.360,00"/>
        <filter val="92,00"/>
        <filter val="958,00"/>
        <filter val="98,00"/>
      </filters>
    </filterColumn>
  </autoFilter>
  <mergeCells count="2">
    <mergeCell ref="R10:W10"/>
    <mergeCell ref="P9:Q9"/>
  </mergeCells>
  <conditionalFormatting sqref="P12:Q908">
    <cfRule type="cellIs" dxfId="5" priority="1" operator="greater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4:G11"/>
  <sheetViews>
    <sheetView workbookViewId="0">
      <selection activeCell="D9" sqref="D9"/>
    </sheetView>
  </sheetViews>
  <sheetFormatPr baseColWidth="10" defaultColWidth="11.42578125" defaultRowHeight="15" x14ac:dyDescent="0.25"/>
  <cols>
    <col min="2" max="2" width="21.5703125" customWidth="1"/>
    <col min="3" max="5" width="22.5703125" customWidth="1"/>
    <col min="6" max="6" width="20.5703125" customWidth="1"/>
  </cols>
  <sheetData>
    <row r="4" spans="2:7" x14ac:dyDescent="0.25">
      <c r="B4" s="298" t="s">
        <v>38</v>
      </c>
      <c r="C4" s="299" t="str">
        <f>+Mensualización!C10</f>
        <v>CENTRO ORIENTE</v>
      </c>
      <c r="D4" s="300"/>
      <c r="E4" s="300"/>
      <c r="F4" s="300"/>
      <c r="G4" s="300"/>
    </row>
    <row r="5" spans="2:7" x14ac:dyDescent="0.25">
      <c r="B5" s="298"/>
      <c r="C5" s="69" t="s">
        <v>201</v>
      </c>
      <c r="D5" s="90" t="s">
        <v>202</v>
      </c>
      <c r="E5" s="69" t="s">
        <v>203</v>
      </c>
      <c r="F5" s="69" t="s">
        <v>204</v>
      </c>
      <c r="G5" s="69" t="s">
        <v>205</v>
      </c>
    </row>
    <row r="6" spans="2:7" x14ac:dyDescent="0.25">
      <c r="B6" s="67" t="s">
        <v>178</v>
      </c>
      <c r="C6" s="63">
        <f>SUM('Informe de gestión'!L12:L80)</f>
        <v>6340.200008027</v>
      </c>
      <c r="D6" s="63">
        <f>SUM('Informe de gestión'!L81:L149)</f>
        <v>2115.3731772608885</v>
      </c>
      <c r="E6" s="63">
        <f>SUM('Informe de gestión'!L150:L218)</f>
        <v>9151.8507429090878</v>
      </c>
      <c r="F6" s="63"/>
      <c r="G6" s="63"/>
    </row>
    <row r="7" spans="2:7" x14ac:dyDescent="0.25">
      <c r="B7" s="67" t="s">
        <v>180</v>
      </c>
      <c r="C7" s="63">
        <f>SUM('Informe de gestión'!N12:N80)</f>
        <v>6340.200008027</v>
      </c>
      <c r="D7" s="63">
        <f>SUM('Informe de gestión'!N81:N149)</f>
        <v>2115.3731772608885</v>
      </c>
      <c r="E7" s="63">
        <f>SUM('Informe de gestión'!N150:N218)</f>
        <v>6618.4920507512661</v>
      </c>
      <c r="F7" s="63"/>
      <c r="G7" s="63"/>
    </row>
    <row r="8" spans="2:7" x14ac:dyDescent="0.25">
      <c r="B8" s="68" t="s">
        <v>206</v>
      </c>
      <c r="C8" s="63">
        <f>+C6-C7</f>
        <v>0</v>
      </c>
      <c r="D8" s="63">
        <f>+D6-D7</f>
        <v>0</v>
      </c>
      <c r="E8" s="63">
        <f>+E6-E7</f>
        <v>2533.3586921578217</v>
      </c>
      <c r="F8" s="63"/>
      <c r="G8" s="63"/>
    </row>
    <row r="9" spans="2:7" x14ac:dyDescent="0.25">
      <c r="B9" s="68" t="s">
        <v>179</v>
      </c>
      <c r="C9" s="65">
        <f>SUM('Informe de gestión'!M12:M80)</f>
        <v>497762680.69804454</v>
      </c>
      <c r="D9" s="65">
        <f>SUM('Informe de gestión'!M81:M149)</f>
        <v>209197061.37176657</v>
      </c>
      <c r="E9" s="65">
        <f>SUM('Informe de gestión'!M150:M218)</f>
        <v>634079889.23557293</v>
      </c>
      <c r="F9" s="65"/>
      <c r="G9" s="65"/>
    </row>
    <row r="10" spans="2:7" x14ac:dyDescent="0.25">
      <c r="B10" s="68" t="s">
        <v>181</v>
      </c>
      <c r="C10" s="66">
        <f>SUM('Informe de gestión'!O12:O80)</f>
        <v>497762680.69804454</v>
      </c>
      <c r="D10" s="65">
        <f>SUM('Informe de gestión'!O81:O149)</f>
        <v>209197061.37176657</v>
      </c>
      <c r="E10" s="65">
        <f>SUM('Informe de gestión'!O150:O218)</f>
        <v>540360817.77788663</v>
      </c>
      <c r="F10" s="65"/>
      <c r="G10" s="65"/>
    </row>
    <row r="11" spans="2:7" x14ac:dyDescent="0.25">
      <c r="B11" s="62" t="s">
        <v>206</v>
      </c>
      <c r="C11" s="64">
        <f>+C9-C10</f>
        <v>0</v>
      </c>
      <c r="D11" s="64">
        <f>+D9-D10</f>
        <v>0</v>
      </c>
      <c r="E11" s="64">
        <f>+E9-E10</f>
        <v>93719071.457686305</v>
      </c>
      <c r="F11" s="64"/>
      <c r="G11" s="64"/>
    </row>
  </sheetData>
  <sheetProtection algorithmName="SHA-512" hashValue="K9PsoHLQjunRbnkrvDirthFNcDlyMkL7ScDOVSwHDGjnbIbp7G6ZBwXB90e949su3iiN5thyjcHrqy6tyN3Bag==" saltValue="s5rmanGfqKJ6yqdb0KLT4w==" spinCount="100000" sheet="1" objects="1" scenarios="1"/>
  <mergeCells count="2">
    <mergeCell ref="B4:B5"/>
    <mergeCell ref="C4:G4"/>
  </mergeCells>
  <conditionalFormatting sqref="C8:G8">
    <cfRule type="expression" dxfId="4" priority="3">
      <formula>C8=0</formula>
    </cfRule>
    <cfRule type="expression" dxfId="3" priority="4">
      <formula>$C$8&lt;&gt;0</formula>
    </cfRule>
  </conditionalFormatting>
  <conditionalFormatting sqref="C11:G11">
    <cfRule type="expression" dxfId="2" priority="1">
      <formula>C11=0</formula>
    </cfRule>
    <cfRule type="expression" dxfId="1" priority="2">
      <formula>$C$8&lt;&gt;0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BB82"/>
  <sheetViews>
    <sheetView topLeftCell="B1" workbookViewId="0">
      <pane xSplit="1" ySplit="9" topLeftCell="C10" activePane="bottomRight" state="frozen"/>
      <selection pane="topRight" activeCell="C1" sqref="C1"/>
      <selection pane="bottomLeft" activeCell="B10" sqref="B10"/>
      <selection pane="bottomRight" activeCell="E9" sqref="E9"/>
    </sheetView>
  </sheetViews>
  <sheetFormatPr baseColWidth="10" defaultColWidth="11.42578125" defaultRowHeight="15" x14ac:dyDescent="0.25"/>
  <cols>
    <col min="1" max="1" width="17" style="5" customWidth="1"/>
    <col min="2" max="2" width="19.85546875" style="5" customWidth="1"/>
    <col min="3" max="4" width="16.28515625" style="5" customWidth="1"/>
    <col min="5" max="5" width="23.7109375" style="5" customWidth="1"/>
    <col min="6" max="6" width="23.85546875" style="5" customWidth="1"/>
    <col min="7" max="7" width="16.28515625" style="5" customWidth="1"/>
    <col min="8" max="9" width="16.28515625" style="170" customWidth="1"/>
    <col min="10" max="10" width="16.28515625" style="5" customWidth="1"/>
    <col min="11" max="11" width="16.28515625" style="170" customWidth="1"/>
    <col min="12" max="13" width="16.28515625" style="5" customWidth="1"/>
    <col min="14" max="14" width="16.28515625" style="170" customWidth="1"/>
    <col min="15" max="17" width="16.28515625" style="5" customWidth="1"/>
    <col min="18" max="18" width="16.28515625" style="170" customWidth="1"/>
    <col min="19" max="20" width="16.28515625" style="5" customWidth="1"/>
    <col min="21" max="21" width="16.28515625" style="170" customWidth="1"/>
    <col min="22" max="23" width="16.28515625" style="5" customWidth="1"/>
    <col min="24" max="24" width="26.42578125" style="5" customWidth="1"/>
    <col min="25" max="25" width="17.5703125" style="5" customWidth="1"/>
    <col min="26" max="26" width="20.5703125" style="5" customWidth="1"/>
    <col min="27" max="27" width="14.140625" style="5" customWidth="1"/>
    <col min="28" max="28" width="21.140625" style="5" customWidth="1"/>
    <col min="29" max="29" width="22.85546875" style="5" customWidth="1"/>
    <col min="30" max="33" width="20" style="5" customWidth="1"/>
    <col min="34" max="34" width="21.140625" style="5" customWidth="1"/>
    <col min="35" max="35" width="33.85546875" style="5" customWidth="1"/>
    <col min="36" max="38" width="21.140625" style="5" customWidth="1"/>
    <col min="39" max="39" width="30.5703125" style="5" customWidth="1"/>
    <col min="40" max="42" width="21.140625" style="5" customWidth="1"/>
    <col min="43" max="43" width="37.42578125" style="5" customWidth="1"/>
    <col min="44" max="45" width="11.42578125" style="93"/>
    <col min="46" max="47" width="11.42578125" style="5"/>
    <col min="48" max="48" width="19" style="5" customWidth="1"/>
    <col min="49" max="49" width="14.5703125" style="5" customWidth="1"/>
    <col min="50" max="50" width="11.42578125" style="5"/>
    <col min="51" max="51" width="25.85546875" style="5" customWidth="1"/>
    <col min="52" max="52" width="18.7109375" style="5" customWidth="1"/>
    <col min="53" max="53" width="18.140625" style="5" customWidth="1"/>
    <col min="54" max="16384" width="11.42578125" style="5"/>
  </cols>
  <sheetData>
    <row r="1" spans="2:54" x14ac:dyDescent="0.25">
      <c r="P1" s="168">
        <f>+AI7/Z10</f>
        <v>4.4430271742975734E-7</v>
      </c>
      <c r="T1" s="167" t="s">
        <v>207</v>
      </c>
      <c r="V1" s="5">
        <v>79164320</v>
      </c>
      <c r="W1" s="169">
        <f>104/AA58</f>
        <v>2.0894896260858315E-6</v>
      </c>
      <c r="AV1" s="5" t="s">
        <v>38</v>
      </c>
      <c r="AW1" s="5" t="s">
        <v>208</v>
      </c>
      <c r="AY1" s="5" t="s">
        <v>38</v>
      </c>
      <c r="AZ1" s="5" t="s">
        <v>209</v>
      </c>
      <c r="BA1" s="5" t="s">
        <v>210</v>
      </c>
    </row>
    <row r="2" spans="2:54" x14ac:dyDescent="0.25">
      <c r="V2" s="168">
        <f>+V1/AA46</f>
        <v>1.1263208934498254</v>
      </c>
      <c r="X2" s="103"/>
      <c r="Z2" s="131"/>
      <c r="AA2" s="131"/>
      <c r="AC2" s="103"/>
      <c r="AJ2" s="120"/>
      <c r="AK2" s="120"/>
      <c r="AM2" s="92"/>
      <c r="AO2" s="116">
        <v>1466684063</v>
      </c>
      <c r="AP2" s="159">
        <v>5925147555</v>
      </c>
      <c r="AV2" s="5" t="s">
        <v>211</v>
      </c>
      <c r="AW2" s="5">
        <v>7126502</v>
      </c>
      <c r="AY2" s="18" t="s">
        <v>211</v>
      </c>
      <c r="AZ2" s="18" t="s">
        <v>212</v>
      </c>
      <c r="BA2" s="5">
        <v>5</v>
      </c>
      <c r="BB2" s="5" t="s">
        <v>213</v>
      </c>
    </row>
    <row r="3" spans="2:54" x14ac:dyDescent="0.25">
      <c r="E3" s="84"/>
      <c r="F3" s="84"/>
      <c r="G3" s="84"/>
      <c r="H3" s="171"/>
      <c r="I3" s="171"/>
      <c r="J3" s="84"/>
      <c r="K3" s="171"/>
      <c r="L3" s="84"/>
      <c r="M3" s="88"/>
      <c r="N3" s="173"/>
      <c r="O3" s="88"/>
      <c r="P3" s="88"/>
      <c r="Q3" s="88"/>
      <c r="R3" s="173"/>
      <c r="S3" s="88"/>
      <c r="T3" s="88"/>
      <c r="U3" s="173"/>
      <c r="V3" s="88"/>
      <c r="W3" s="88"/>
      <c r="Y3" s="103"/>
      <c r="Z3" s="103"/>
      <c r="AG3" s="116"/>
      <c r="AH3" s="116"/>
      <c r="AI3" s="116"/>
      <c r="AJ3" s="116"/>
      <c r="AK3" s="116"/>
      <c r="AL3" s="116"/>
      <c r="AM3" s="162"/>
      <c r="AN3" s="158"/>
      <c r="AO3" s="116">
        <f>AC8+AD8+AI8+AK8</f>
        <v>1466684063</v>
      </c>
      <c r="AP3" s="121">
        <f>AP2-AP4</f>
        <v>0</v>
      </c>
      <c r="AQ3" s="116"/>
      <c r="AV3" s="5" t="s">
        <v>214</v>
      </c>
      <c r="AW3" s="5">
        <v>7124556</v>
      </c>
      <c r="AY3" s="18" t="s">
        <v>211</v>
      </c>
      <c r="AZ3" s="18" t="s">
        <v>215</v>
      </c>
      <c r="BA3" s="5">
        <v>6</v>
      </c>
    </row>
    <row r="4" spans="2:54" x14ac:dyDescent="0.25">
      <c r="E4" s="88"/>
      <c r="F4" s="151"/>
      <c r="G4" s="117"/>
      <c r="H4" s="172"/>
      <c r="I4" s="172"/>
      <c r="J4" s="117"/>
      <c r="K4" s="172"/>
      <c r="L4" s="117"/>
      <c r="M4" s="88"/>
      <c r="N4" s="173"/>
      <c r="O4" s="88"/>
      <c r="P4" s="88"/>
      <c r="Q4" s="88"/>
      <c r="R4" s="173"/>
      <c r="S4" s="88"/>
      <c r="T4" s="88"/>
      <c r="U4" s="173"/>
      <c r="V4" s="88"/>
      <c r="W4" s="88"/>
      <c r="Y4" s="103"/>
      <c r="Z4" s="103">
        <v>278689069.38787508</v>
      </c>
      <c r="AA4" s="112"/>
      <c r="AB4" s="112"/>
      <c r="AC4" s="139"/>
      <c r="AD4" s="88"/>
      <c r="AE4" s="103"/>
      <c r="AG4" s="111"/>
      <c r="AH4" s="111"/>
      <c r="AJ4" s="111"/>
      <c r="AK4" s="111"/>
      <c r="AL4" s="111"/>
      <c r="AM4" s="92"/>
      <c r="AN4" s="111"/>
      <c r="AO4" s="111">
        <f>AO2-AO3</f>
        <v>0</v>
      </c>
      <c r="AP4" s="94">
        <f>SUM(AC8:AM8)</f>
        <v>5925147555</v>
      </c>
      <c r="AV4" s="5" t="s">
        <v>216</v>
      </c>
      <c r="AW4" s="5">
        <v>7124327</v>
      </c>
      <c r="AY4" s="18" t="s">
        <v>211</v>
      </c>
      <c r="AZ4" s="18" t="s">
        <v>217</v>
      </c>
      <c r="BA4" s="5">
        <v>19</v>
      </c>
    </row>
    <row r="5" spans="2:54" x14ac:dyDescent="0.25">
      <c r="E5" s="88"/>
      <c r="F5" s="117"/>
      <c r="G5" s="88"/>
      <c r="H5" s="173"/>
      <c r="I5" s="173"/>
      <c r="J5" s="88"/>
      <c r="K5" s="173"/>
      <c r="L5" s="88"/>
      <c r="M5" s="103"/>
      <c r="N5" s="178"/>
      <c r="O5" s="103"/>
      <c r="P5" s="103"/>
      <c r="Q5" s="103"/>
      <c r="R5" s="178"/>
      <c r="S5" s="103"/>
      <c r="T5" s="103"/>
      <c r="U5" s="178"/>
      <c r="V5" s="103"/>
      <c r="W5" s="103"/>
      <c r="X5" s="104"/>
      <c r="Z5" s="112">
        <f>Z4/Z11</f>
        <v>7776.7906403581619</v>
      </c>
      <c r="AA5" s="112"/>
      <c r="AC5" s="92"/>
      <c r="AG5" s="121"/>
      <c r="AH5" s="121"/>
      <c r="AI5" s="165" t="s">
        <v>218</v>
      </c>
      <c r="AJ5" s="165" t="s">
        <v>219</v>
      </c>
      <c r="AK5" s="121"/>
      <c r="AL5" s="121"/>
      <c r="AM5" s="94"/>
      <c r="AN5" s="121"/>
      <c r="AO5" s="121"/>
      <c r="AV5" s="5" t="s">
        <v>27</v>
      </c>
      <c r="AW5" s="5">
        <v>7124331</v>
      </c>
      <c r="AY5" s="18" t="s">
        <v>211</v>
      </c>
      <c r="AZ5" s="18" t="s">
        <v>220</v>
      </c>
      <c r="BA5" s="5">
        <v>20</v>
      </c>
    </row>
    <row r="6" spans="2:54" x14ac:dyDescent="0.25">
      <c r="D6" s="88">
        <v>3982</v>
      </c>
      <c r="E6" s="88">
        <v>1359</v>
      </c>
      <c r="F6" s="88">
        <v>0.16645942585284101</v>
      </c>
      <c r="G6" s="83"/>
      <c r="H6" s="174"/>
      <c r="I6" s="174"/>
      <c r="J6" s="83"/>
      <c r="K6" s="174"/>
      <c r="L6" s="143"/>
      <c r="M6" s="103"/>
      <c r="N6" s="178"/>
      <c r="O6" s="103"/>
      <c r="P6" s="103"/>
      <c r="Q6" s="103"/>
      <c r="R6" s="178"/>
      <c r="S6" s="103"/>
      <c r="U6" s="178"/>
      <c r="V6" s="103"/>
      <c r="AC6" s="140">
        <f>AC7-AC4</f>
        <v>706959742.06981111</v>
      </c>
      <c r="AF6" s="5">
        <v>897078695.72982919</v>
      </c>
      <c r="AI6" s="166">
        <v>759724323</v>
      </c>
      <c r="AJ6" s="166">
        <v>1066446166</v>
      </c>
      <c r="AK6" s="119"/>
      <c r="AL6" s="116">
        <f>AJ6-AL7</f>
        <v>172569107.16540241</v>
      </c>
      <c r="AM6" s="116"/>
      <c r="AN6" s="158">
        <f>AN8+AO8</f>
        <v>2190488541</v>
      </c>
      <c r="AO6" s="116"/>
      <c r="AP6" s="112">
        <f>AP8-AP7</f>
        <v>0</v>
      </c>
      <c r="AQ6" s="163"/>
      <c r="AY6" s="18" t="s">
        <v>214</v>
      </c>
      <c r="AZ6" s="18" t="s">
        <v>221</v>
      </c>
      <c r="BA6" s="5">
        <v>7</v>
      </c>
    </row>
    <row r="7" spans="2:54" x14ac:dyDescent="0.25">
      <c r="E7" s="88"/>
      <c r="AC7" s="92">
        <f>AC8+AD8</f>
        <v>706959742.06981111</v>
      </c>
      <c r="AD7" s="113"/>
      <c r="AE7" s="113"/>
      <c r="AF7" s="113"/>
      <c r="AG7" s="92"/>
      <c r="AH7" s="92"/>
      <c r="AI7" s="112">
        <f>AI6-(AI8+AK8)</f>
        <v>2.0698108673095703</v>
      </c>
      <c r="AJ7" s="112">
        <f>AJ6-(AJ8+AL8+AM8)</f>
        <v>0</v>
      </c>
      <c r="AK7" s="150"/>
      <c r="AL7" s="92">
        <f>AL8+AJ8</f>
        <v>893877058.83459759</v>
      </c>
      <c r="AM7" s="92"/>
      <c r="AN7" s="92"/>
      <c r="AO7" s="92"/>
      <c r="AP7" s="112">
        <v>1181528824</v>
      </c>
      <c r="AQ7" s="160">
        <v>11948352000</v>
      </c>
      <c r="AY7" s="18" t="s">
        <v>214</v>
      </c>
      <c r="AZ7" s="18" t="s">
        <v>222</v>
      </c>
      <c r="BA7" s="5">
        <v>8</v>
      </c>
    </row>
    <row r="8" spans="2:54" x14ac:dyDescent="0.25">
      <c r="C8" s="86">
        <f t="shared" ref="C8:X8" si="0">SUM(C10:C78)</f>
        <v>91226</v>
      </c>
      <c r="D8" s="115">
        <f t="shared" si="0"/>
        <v>6340.200008027</v>
      </c>
      <c r="E8" s="89">
        <f t="shared" si="0"/>
        <v>2115.3731772608885</v>
      </c>
      <c r="F8" s="89">
        <f t="shared" si="0"/>
        <v>9151.8507429090878</v>
      </c>
      <c r="G8" s="89">
        <f t="shared" si="0"/>
        <v>11159.012967749495</v>
      </c>
      <c r="H8" s="175"/>
      <c r="I8" s="175"/>
      <c r="J8" s="89">
        <f>SUM(K10:K78)</f>
        <v>7234</v>
      </c>
      <c r="K8" s="175"/>
      <c r="L8" s="89">
        <f t="shared" si="0"/>
        <v>11823.69968003083</v>
      </c>
      <c r="M8" s="89">
        <f t="shared" si="0"/>
        <v>3745.9565554801165</v>
      </c>
      <c r="N8" s="175"/>
      <c r="O8" s="89">
        <f t="shared" si="0"/>
        <v>2245.3941028791933</v>
      </c>
      <c r="P8" s="89">
        <f t="shared" si="0"/>
        <v>3790.5379286430707</v>
      </c>
      <c r="Q8" s="89">
        <f t="shared" si="0"/>
        <v>9533.724204031605</v>
      </c>
      <c r="R8" s="175"/>
      <c r="S8" s="89">
        <f>SUM(S10:S78)</f>
        <v>2274.0381959922206</v>
      </c>
      <c r="T8" s="89">
        <f t="shared" si="0"/>
        <v>13295.618044032712</v>
      </c>
      <c r="U8" s="175"/>
      <c r="V8" s="89">
        <f t="shared" si="0"/>
        <v>15569.656235553872</v>
      </c>
      <c r="W8" s="89">
        <f t="shared" si="0"/>
        <v>15569.656235553872</v>
      </c>
      <c r="X8" s="89">
        <f t="shared" si="0"/>
        <v>143496.06151819282</v>
      </c>
      <c r="AB8" s="91">
        <f>SUM(AB10:AB78)</f>
        <v>5785645113</v>
      </c>
      <c r="AC8" s="91">
        <f t="shared" ref="AC8:AP8" si="1">SUM(AC10:AC78)</f>
        <v>497762680.69804454</v>
      </c>
      <c r="AD8" s="114">
        <f t="shared" si="1"/>
        <v>209197061.37176657</v>
      </c>
      <c r="AE8" s="161">
        <f t="shared" si="1"/>
        <v>634079889.23557293</v>
      </c>
      <c r="AF8" s="114">
        <f t="shared" si="1"/>
        <v>909479588.56442702</v>
      </c>
      <c r="AG8" s="149">
        <f t="shared" si="1"/>
        <v>1163385976</v>
      </c>
      <c r="AH8" s="91">
        <f t="shared" si="1"/>
        <v>685071872.19999981</v>
      </c>
      <c r="AI8" s="91">
        <f t="shared" si="1"/>
        <v>481035249.47250307</v>
      </c>
      <c r="AJ8" s="91">
        <f t="shared" ref="AJ8:AO8" si="2">SUM(AJ10:AJ78)</f>
        <v>96562239.877852365</v>
      </c>
      <c r="AK8" s="91">
        <f>SUM(AK10:AK78)</f>
        <v>278689071.45768601</v>
      </c>
      <c r="AL8" s="114">
        <f t="shared" si="2"/>
        <v>797314818.95674527</v>
      </c>
      <c r="AM8" s="91">
        <f t="shared" si="2"/>
        <v>172569107.1654022</v>
      </c>
      <c r="AN8" s="148">
        <f t="shared" si="2"/>
        <v>1008959717</v>
      </c>
      <c r="AO8" s="148">
        <f t="shared" si="2"/>
        <v>1181528824.0000002</v>
      </c>
      <c r="AP8" s="149">
        <f t="shared" si="1"/>
        <v>1181528824.0000002</v>
      </c>
      <c r="AQ8" s="148">
        <f>SUM(AQ10:AQ78)</f>
        <v>8115636096.0000019</v>
      </c>
      <c r="AY8" s="18" t="s">
        <v>214</v>
      </c>
      <c r="AZ8" s="18" t="s">
        <v>223</v>
      </c>
      <c r="BA8" s="5">
        <v>9</v>
      </c>
    </row>
    <row r="9" spans="2:54" s="133" customFormat="1" ht="78" customHeight="1" x14ac:dyDescent="0.25">
      <c r="B9" s="133" t="s">
        <v>224</v>
      </c>
      <c r="C9" s="12" t="s">
        <v>49</v>
      </c>
      <c r="D9" s="134" t="s">
        <v>54</v>
      </c>
      <c r="E9" s="134" t="s">
        <v>55</v>
      </c>
      <c r="F9" s="134" t="s">
        <v>56</v>
      </c>
      <c r="G9" s="134" t="s">
        <v>57</v>
      </c>
      <c r="H9" s="176" t="s">
        <v>204</v>
      </c>
      <c r="I9" s="176" t="s">
        <v>205</v>
      </c>
      <c r="J9" s="3" t="s">
        <v>225</v>
      </c>
      <c r="K9" s="176" t="s">
        <v>226</v>
      </c>
      <c r="L9" s="3" t="s">
        <v>227</v>
      </c>
      <c r="M9" s="3" t="s">
        <v>228</v>
      </c>
      <c r="N9" s="176" t="s">
        <v>173</v>
      </c>
      <c r="O9" s="3" t="s">
        <v>229</v>
      </c>
      <c r="P9" s="3" t="s">
        <v>230</v>
      </c>
      <c r="Q9" s="3" t="s">
        <v>72</v>
      </c>
      <c r="R9" s="176" t="s">
        <v>173</v>
      </c>
      <c r="S9" s="3" t="s">
        <v>73</v>
      </c>
      <c r="T9" s="3" t="s">
        <v>69</v>
      </c>
      <c r="U9" s="176" t="s">
        <v>173</v>
      </c>
      <c r="V9" s="3" t="s">
        <v>70</v>
      </c>
      <c r="W9" s="138" t="s">
        <v>231</v>
      </c>
      <c r="X9" s="135" t="s">
        <v>232</v>
      </c>
      <c r="Y9" s="135" t="s">
        <v>173</v>
      </c>
      <c r="Z9" s="141" t="s">
        <v>233</v>
      </c>
      <c r="AA9" s="71" t="s">
        <v>234</v>
      </c>
      <c r="AB9" s="12" t="s">
        <v>235</v>
      </c>
      <c r="AC9" s="134" t="s">
        <v>54</v>
      </c>
      <c r="AD9" s="134" t="s">
        <v>55</v>
      </c>
      <c r="AE9" s="134" t="s">
        <v>56</v>
      </c>
      <c r="AF9" s="134" t="s">
        <v>57</v>
      </c>
      <c r="AG9" s="3" t="s">
        <v>225</v>
      </c>
      <c r="AH9" s="3" t="s">
        <v>227</v>
      </c>
      <c r="AI9" s="3" t="s">
        <v>228</v>
      </c>
      <c r="AJ9" s="3" t="s">
        <v>229</v>
      </c>
      <c r="AK9" s="3" t="s">
        <v>230</v>
      </c>
      <c r="AL9" s="3" t="s">
        <v>72</v>
      </c>
      <c r="AM9" s="3" t="s">
        <v>73</v>
      </c>
      <c r="AN9" s="3" t="s">
        <v>69</v>
      </c>
      <c r="AO9" s="3" t="s">
        <v>70</v>
      </c>
      <c r="AP9" s="138" t="s">
        <v>236</v>
      </c>
      <c r="AQ9" s="135" t="s">
        <v>232</v>
      </c>
      <c r="AR9" s="136"/>
      <c r="AS9" s="136"/>
      <c r="AY9" s="137" t="s">
        <v>214</v>
      </c>
      <c r="AZ9" s="137" t="s">
        <v>237</v>
      </c>
      <c r="BA9" s="133">
        <v>16</v>
      </c>
    </row>
    <row r="10" spans="2:54" x14ac:dyDescent="0.25">
      <c r="B10" s="5">
        <v>1</v>
      </c>
      <c r="C10" s="88">
        <v>16</v>
      </c>
      <c r="D10" s="143">
        <v>1.4</v>
      </c>
      <c r="E10" s="143">
        <v>0.6</v>
      </c>
      <c r="F10" s="143">
        <v>1.75</v>
      </c>
      <c r="G10" s="143">
        <v>3</v>
      </c>
      <c r="H10" s="177">
        <v>4</v>
      </c>
      <c r="I10" s="177">
        <v>1.2</v>
      </c>
      <c r="J10" s="143">
        <f>+H10-K10</f>
        <v>4</v>
      </c>
      <c r="K10" s="177">
        <f>+H10-W10</f>
        <v>0</v>
      </c>
      <c r="L10" s="143">
        <f>+I10+K10</f>
        <v>1.2</v>
      </c>
      <c r="M10" s="103">
        <f t="shared" ref="M10:M41" si="3">+W10-L10</f>
        <v>2.8</v>
      </c>
      <c r="N10" s="178">
        <f t="shared" ref="N10:N41" si="4">W10-(L10+M10)</f>
        <v>0</v>
      </c>
      <c r="O10" s="103">
        <f>W10-(L10+M10)</f>
        <v>0</v>
      </c>
      <c r="P10" s="103">
        <f>+(W10*7.30370230157567)/30+0.00012589784464202</f>
        <v>0.97395287138806463</v>
      </c>
      <c r="Q10" s="103">
        <f t="shared" ref="Q10:Q41" si="5">+W10-(O10+P10)</f>
        <v>3.0260471286119355</v>
      </c>
      <c r="R10" s="178">
        <f t="shared" ref="R10:R41" si="6">+W10-(O10+P10+Q10)</f>
        <v>0</v>
      </c>
      <c r="S10" s="103">
        <f>+(W10*4.38167322692592)/30</f>
        <v>0.58422309692345598</v>
      </c>
      <c r="T10" s="146">
        <f>+W10-S10</f>
        <v>3.4157769030765439</v>
      </c>
      <c r="U10" s="178">
        <f>+W10-(S10+T10)</f>
        <v>0</v>
      </c>
      <c r="V10" s="146">
        <f>+W10</f>
        <v>4</v>
      </c>
      <c r="W10" s="146">
        <v>4</v>
      </c>
      <c r="X10" s="36">
        <f t="shared" ref="X10:X41" si="7">SUM(D10:V10)</f>
        <v>31.95</v>
      </c>
      <c r="Y10" s="36">
        <f t="shared" ref="Y10:Y41" si="8">C10-X10</f>
        <v>-15.95</v>
      </c>
      <c r="Z10" s="132">
        <v>4658560</v>
      </c>
      <c r="AA10" s="105">
        <v>4809120</v>
      </c>
      <c r="AB10" s="92">
        <f t="shared" ref="AB10:AB41" si="9">C10*$Z10</f>
        <v>74536960</v>
      </c>
      <c r="AC10" s="92">
        <f t="shared" ref="AC10:AC41" si="10">D10*$Z10</f>
        <v>6521984</v>
      </c>
      <c r="AD10" s="92">
        <f t="shared" ref="AD10:AD41" si="11">E10*$Z10</f>
        <v>2795136</v>
      </c>
      <c r="AE10" s="92">
        <f t="shared" ref="AE10:AE41" si="12">F10*$AA10</f>
        <v>8415960</v>
      </c>
      <c r="AF10" s="92">
        <f t="shared" ref="AF10:AF41" si="13">G10*$AA10</f>
        <v>14427360</v>
      </c>
      <c r="AG10" s="92">
        <f t="shared" ref="AG10:AG41" si="14">AA10*J10</f>
        <v>19236480</v>
      </c>
      <c r="AH10" s="92">
        <f t="shared" ref="AH10:AH41" si="15">AA10*L10</f>
        <v>5770944</v>
      </c>
      <c r="AI10" s="92">
        <f t="shared" ref="AI10:AI41" si="16">M10*Z10</f>
        <v>13043968</v>
      </c>
      <c r="AJ10" s="92">
        <f t="shared" ref="AJ10:AJ41" si="17">O10*AA10</f>
        <v>0</v>
      </c>
      <c r="AK10" s="92">
        <f t="shared" ref="AK10:AK41" si="18">+Z10*P10</f>
        <v>4537217.888533582</v>
      </c>
      <c r="AL10" s="179">
        <f t="shared" ref="AL10:AL41" si="19">Q10*AA10</f>
        <v>14552623.767150231</v>
      </c>
      <c r="AM10" s="179">
        <f>AA10*S10</f>
        <v>2809598.9798765308</v>
      </c>
      <c r="AN10" s="179">
        <f>AA10*T10</f>
        <v>16426881.020123469</v>
      </c>
      <c r="AO10" s="179">
        <f t="shared" ref="AO10:AO73" si="20">AA10*V10</f>
        <v>19236480</v>
      </c>
      <c r="AP10" s="92">
        <f t="shared" ref="AP10:AP41" si="21">W10*$AA10</f>
        <v>19236480</v>
      </c>
      <c r="AQ10" s="94">
        <f>SUM(AC10:AO10)</f>
        <v>127774633.65568382</v>
      </c>
      <c r="AY10" s="18" t="s">
        <v>27</v>
      </c>
      <c r="AZ10" s="18" t="s">
        <v>238</v>
      </c>
      <c r="BA10" s="5">
        <v>3</v>
      </c>
    </row>
    <row r="11" spans="2:54" x14ac:dyDescent="0.25">
      <c r="B11" s="164">
        <v>2</v>
      </c>
      <c r="C11" s="88">
        <v>64000</v>
      </c>
      <c r="D11" s="143">
        <v>3982</v>
      </c>
      <c r="E11" s="143">
        <v>1359</v>
      </c>
      <c r="F11" s="143">
        <v>6478.3586921578208</v>
      </c>
      <c r="G11" s="143">
        <v>7162.4582576045696</v>
      </c>
      <c r="H11" s="177">
        <v>16000</v>
      </c>
      <c r="I11" s="177">
        <v>4800</v>
      </c>
      <c r="J11" s="143">
        <f t="shared" ref="J11:J74" si="22">+H11-K11</f>
        <v>9360</v>
      </c>
      <c r="K11" s="177">
        <f>+H11-W11</f>
        <v>6640</v>
      </c>
      <c r="L11" s="143">
        <f>+I11+K11-O11</f>
        <v>9360</v>
      </c>
      <c r="M11" s="103">
        <f t="shared" si="3"/>
        <v>0</v>
      </c>
      <c r="N11" s="178">
        <f t="shared" si="4"/>
        <v>0</v>
      </c>
      <c r="O11" s="103">
        <v>2080</v>
      </c>
      <c r="P11" s="103">
        <f t="shared" ref="P11:P74" si="23">+(W11*7.30370230157567)/30</f>
        <v>2278.7551180916093</v>
      </c>
      <c r="Q11" s="103">
        <f t="shared" si="5"/>
        <v>5001.2448819083911</v>
      </c>
      <c r="R11" s="178">
        <f t="shared" si="6"/>
        <v>0</v>
      </c>
      <c r="S11" s="103">
        <f t="shared" ref="S11:S74" si="24">+(W11*4.38167322692592)/30</f>
        <v>1367.0820468008869</v>
      </c>
      <c r="T11" s="146">
        <v>7992.9179576701736</v>
      </c>
      <c r="U11" s="178">
        <f t="shared" ref="U11:U74" si="25">+W11-(S11+T11)</f>
        <v>-4.4710614020004869E-6</v>
      </c>
      <c r="V11" s="146">
        <f t="shared" ref="V11:V74" si="26">+W11</f>
        <v>9360</v>
      </c>
      <c r="W11" s="154">
        <v>9360</v>
      </c>
      <c r="X11" s="36">
        <f t="shared" si="7"/>
        <v>93221.816949762389</v>
      </c>
      <c r="Y11" s="36">
        <f t="shared" si="8"/>
        <v>-29221.816949762389</v>
      </c>
      <c r="Z11" s="15">
        <v>35836</v>
      </c>
      <c r="AA11" s="105">
        <v>36994</v>
      </c>
      <c r="AB11" s="92">
        <f t="shared" si="9"/>
        <v>2293504000</v>
      </c>
      <c r="AC11" s="92">
        <f t="shared" si="10"/>
        <v>142698952</v>
      </c>
      <c r="AD11" s="92">
        <f t="shared" si="11"/>
        <v>48701124</v>
      </c>
      <c r="AE11" s="92">
        <f t="shared" si="12"/>
        <v>239660401.45768642</v>
      </c>
      <c r="AF11" s="92">
        <f t="shared" si="13"/>
        <v>264967980.78182346</v>
      </c>
      <c r="AG11" s="92">
        <f t="shared" si="14"/>
        <v>346263840</v>
      </c>
      <c r="AH11" s="92">
        <f t="shared" si="15"/>
        <v>346263840</v>
      </c>
      <c r="AI11" s="92">
        <f t="shared" si="16"/>
        <v>0</v>
      </c>
      <c r="AJ11" s="92">
        <f t="shared" si="17"/>
        <v>76947520</v>
      </c>
      <c r="AK11" s="92">
        <f t="shared" si="18"/>
        <v>81661468.411930919</v>
      </c>
      <c r="AL11" s="179">
        <f t="shared" si="19"/>
        <v>185016053.16131902</v>
      </c>
      <c r="AM11" s="179">
        <f t="shared" ref="AM11:AM74" si="27">AA11*S11</f>
        <v>50573833.23935201</v>
      </c>
      <c r="AN11" s="179">
        <f t="shared" ref="AN11:AN74" si="28">AA11*T11</f>
        <v>295690006.92605042</v>
      </c>
      <c r="AO11" s="179">
        <f t="shared" si="20"/>
        <v>346263840</v>
      </c>
      <c r="AP11" s="92">
        <f t="shared" si="21"/>
        <v>346263840</v>
      </c>
      <c r="AQ11" s="94">
        <f t="shared" ref="AQ11:AQ74" si="29">SUM(AC11:AO11)</f>
        <v>2424708859.9781618</v>
      </c>
      <c r="AY11" s="18" t="s">
        <v>27</v>
      </c>
      <c r="AZ11" s="18" t="s">
        <v>239</v>
      </c>
      <c r="BA11" s="5">
        <v>4</v>
      </c>
    </row>
    <row r="12" spans="2:54" x14ac:dyDescent="0.25">
      <c r="B12" s="5">
        <v>3</v>
      </c>
      <c r="C12" s="88">
        <v>256</v>
      </c>
      <c r="D12" s="143">
        <v>23</v>
      </c>
      <c r="E12" s="143">
        <v>0</v>
      </c>
      <c r="F12" s="143">
        <v>16</v>
      </c>
      <c r="G12" s="143">
        <v>12</v>
      </c>
      <c r="H12" s="177">
        <v>64</v>
      </c>
      <c r="I12" s="177">
        <v>19</v>
      </c>
      <c r="J12" s="143">
        <f t="shared" si="22"/>
        <v>64</v>
      </c>
      <c r="K12" s="177">
        <f>+H12-W12</f>
        <v>0</v>
      </c>
      <c r="L12" s="143">
        <f t="shared" ref="L12:L74" si="30">+I12+K12</f>
        <v>19</v>
      </c>
      <c r="M12" s="103">
        <f t="shared" si="3"/>
        <v>45</v>
      </c>
      <c r="N12" s="178">
        <f t="shared" si="4"/>
        <v>0</v>
      </c>
      <c r="O12" s="103">
        <f t="shared" ref="O12:O20" si="31">W12-(L12+M12)</f>
        <v>0</v>
      </c>
      <c r="P12" s="103">
        <f t="shared" si="23"/>
        <v>15.581231576694762</v>
      </c>
      <c r="Q12" s="103">
        <f t="shared" si="5"/>
        <v>48.418768423305238</v>
      </c>
      <c r="R12" s="178">
        <f t="shared" si="6"/>
        <v>0</v>
      </c>
      <c r="S12" s="103">
        <f t="shared" si="24"/>
        <v>9.3475695507752956</v>
      </c>
      <c r="T12" s="146">
        <f t="shared" ref="T12:T74" si="32">+W12-S12</f>
        <v>54.652430449224703</v>
      </c>
      <c r="U12" s="178">
        <f t="shared" si="25"/>
        <v>0</v>
      </c>
      <c r="V12" s="146">
        <f t="shared" si="26"/>
        <v>64</v>
      </c>
      <c r="W12" s="147">
        <v>64</v>
      </c>
      <c r="X12" s="36">
        <f t="shared" si="7"/>
        <v>454</v>
      </c>
      <c r="Y12" s="36">
        <f t="shared" si="8"/>
        <v>-198</v>
      </c>
      <c r="Z12" s="15">
        <v>44795</v>
      </c>
      <c r="AA12" s="105">
        <v>46242</v>
      </c>
      <c r="AB12" s="92">
        <f t="shared" si="9"/>
        <v>11467520</v>
      </c>
      <c r="AC12" s="92">
        <f t="shared" si="10"/>
        <v>1030285</v>
      </c>
      <c r="AD12" s="92">
        <f t="shared" si="11"/>
        <v>0</v>
      </c>
      <c r="AE12" s="92">
        <f t="shared" si="12"/>
        <v>739872</v>
      </c>
      <c r="AF12" s="92">
        <f t="shared" si="13"/>
        <v>554904</v>
      </c>
      <c r="AG12" s="92">
        <f t="shared" si="14"/>
        <v>2959488</v>
      </c>
      <c r="AH12" s="92">
        <f t="shared" si="15"/>
        <v>878598</v>
      </c>
      <c r="AI12" s="92">
        <f t="shared" si="16"/>
        <v>2015775</v>
      </c>
      <c r="AJ12" s="92">
        <f t="shared" si="17"/>
        <v>0</v>
      </c>
      <c r="AK12" s="92">
        <f t="shared" si="18"/>
        <v>697961.26847804186</v>
      </c>
      <c r="AL12" s="179">
        <f t="shared" si="19"/>
        <v>2238980.6894304808</v>
      </c>
      <c r="AM12" s="179">
        <f t="shared" si="27"/>
        <v>432250.3111669512</v>
      </c>
      <c r="AN12" s="179">
        <f t="shared" si="28"/>
        <v>2527237.6888330486</v>
      </c>
      <c r="AO12" s="179">
        <f t="shared" si="20"/>
        <v>2959488</v>
      </c>
      <c r="AP12" s="92">
        <f t="shared" si="21"/>
        <v>2959488</v>
      </c>
      <c r="AQ12" s="94">
        <f t="shared" si="29"/>
        <v>17034839.957908522</v>
      </c>
      <c r="AY12" s="18" t="s">
        <v>27</v>
      </c>
      <c r="AZ12" s="18" t="s">
        <v>240</v>
      </c>
      <c r="BA12" s="5">
        <v>14</v>
      </c>
    </row>
    <row r="13" spans="2:54" x14ac:dyDescent="0.25">
      <c r="B13" s="5">
        <v>4</v>
      </c>
      <c r="C13" s="88">
        <v>4902</v>
      </c>
      <c r="D13" s="143">
        <v>486</v>
      </c>
      <c r="E13" s="143">
        <v>111</v>
      </c>
      <c r="F13" s="143">
        <v>520</v>
      </c>
      <c r="G13" s="143">
        <v>774</v>
      </c>
      <c r="H13" s="177">
        <v>1226</v>
      </c>
      <c r="I13" s="177">
        <v>366</v>
      </c>
      <c r="J13" s="143">
        <f t="shared" si="22"/>
        <v>1226</v>
      </c>
      <c r="K13" s="177">
        <v>0</v>
      </c>
      <c r="L13" s="143">
        <f t="shared" si="30"/>
        <v>366</v>
      </c>
      <c r="M13" s="103">
        <f t="shared" si="3"/>
        <v>859</v>
      </c>
      <c r="N13" s="178">
        <f t="shared" si="4"/>
        <v>0</v>
      </c>
      <c r="O13" s="103">
        <f t="shared" si="31"/>
        <v>0</v>
      </c>
      <c r="P13" s="103">
        <f t="shared" si="23"/>
        <v>298.23451064767318</v>
      </c>
      <c r="Q13" s="103">
        <f t="shared" si="5"/>
        <v>926.76548935232677</v>
      </c>
      <c r="R13" s="178">
        <f t="shared" si="6"/>
        <v>0</v>
      </c>
      <c r="S13" s="103">
        <f t="shared" si="24"/>
        <v>178.91832343280839</v>
      </c>
      <c r="T13" s="146">
        <f t="shared" si="32"/>
        <v>1046.0816765671916</v>
      </c>
      <c r="U13" s="178">
        <f t="shared" si="25"/>
        <v>0</v>
      </c>
      <c r="V13" s="146">
        <f t="shared" si="26"/>
        <v>1225</v>
      </c>
      <c r="W13" s="147">
        <v>1225</v>
      </c>
      <c r="X13" s="36">
        <f t="shared" si="7"/>
        <v>9609</v>
      </c>
      <c r="Y13" s="36">
        <f t="shared" si="8"/>
        <v>-4707</v>
      </c>
      <c r="Z13" s="15">
        <v>58232</v>
      </c>
      <c r="AA13" s="105">
        <v>60112</v>
      </c>
      <c r="AB13" s="92">
        <f t="shared" si="9"/>
        <v>285453264</v>
      </c>
      <c r="AC13" s="92">
        <f t="shared" si="10"/>
        <v>28300752</v>
      </c>
      <c r="AD13" s="92">
        <f t="shared" si="11"/>
        <v>6463752</v>
      </c>
      <c r="AE13" s="92">
        <f t="shared" si="12"/>
        <v>31258240</v>
      </c>
      <c r="AF13" s="92">
        <f t="shared" si="13"/>
        <v>46526688</v>
      </c>
      <c r="AG13" s="92">
        <f t="shared" si="14"/>
        <v>73697312</v>
      </c>
      <c r="AH13" s="92">
        <f t="shared" si="15"/>
        <v>22000992</v>
      </c>
      <c r="AI13" s="92">
        <f t="shared" si="16"/>
        <v>50021288</v>
      </c>
      <c r="AJ13" s="92">
        <f t="shared" si="17"/>
        <v>0</v>
      </c>
      <c r="AK13" s="92">
        <f t="shared" si="18"/>
        <v>17366792.024035305</v>
      </c>
      <c r="AL13" s="179">
        <f t="shared" si="19"/>
        <v>55709727.095947064</v>
      </c>
      <c r="AM13" s="179">
        <f t="shared" si="27"/>
        <v>10755138.258192979</v>
      </c>
      <c r="AN13" s="179">
        <f t="shared" si="28"/>
        <v>62882061.741807021</v>
      </c>
      <c r="AO13" s="179">
        <f t="shared" si="20"/>
        <v>73637200</v>
      </c>
      <c r="AP13" s="92">
        <f t="shared" si="21"/>
        <v>73637200</v>
      </c>
      <c r="AQ13" s="94">
        <f t="shared" si="29"/>
        <v>478619943.11998242</v>
      </c>
      <c r="AY13" s="18" t="s">
        <v>27</v>
      </c>
      <c r="AZ13" s="18" t="s">
        <v>241</v>
      </c>
      <c r="BA13" s="5">
        <v>15</v>
      </c>
    </row>
    <row r="14" spans="2:54" x14ac:dyDescent="0.25">
      <c r="B14" s="5">
        <v>5</v>
      </c>
      <c r="C14" s="88">
        <v>5472</v>
      </c>
      <c r="D14" s="143">
        <v>806</v>
      </c>
      <c r="E14" s="143">
        <v>282</v>
      </c>
      <c r="F14" s="143">
        <v>958</v>
      </c>
      <c r="G14" s="143">
        <v>1281</v>
      </c>
      <c r="H14" s="177">
        <v>1368</v>
      </c>
      <c r="I14" s="177">
        <v>410</v>
      </c>
      <c r="J14" s="143">
        <f t="shared" si="22"/>
        <v>1368</v>
      </c>
      <c r="K14" s="177">
        <f t="shared" ref="K14:K37" si="33">+H14-W14</f>
        <v>0</v>
      </c>
      <c r="L14" s="143">
        <f t="shared" si="30"/>
        <v>410</v>
      </c>
      <c r="M14" s="103">
        <f t="shared" si="3"/>
        <v>958</v>
      </c>
      <c r="N14" s="178">
        <f t="shared" si="4"/>
        <v>0</v>
      </c>
      <c r="O14" s="103">
        <f t="shared" si="31"/>
        <v>0</v>
      </c>
      <c r="P14" s="103">
        <f t="shared" si="23"/>
        <v>333.04882495185052</v>
      </c>
      <c r="Q14" s="103">
        <f t="shared" si="5"/>
        <v>1034.9511750481495</v>
      </c>
      <c r="R14" s="178">
        <f t="shared" si="6"/>
        <v>0</v>
      </c>
      <c r="S14" s="103">
        <f t="shared" si="24"/>
        <v>199.80429914782195</v>
      </c>
      <c r="T14" s="146">
        <f t="shared" si="32"/>
        <v>1168.1957008521781</v>
      </c>
      <c r="U14" s="178">
        <f t="shared" si="25"/>
        <v>0</v>
      </c>
      <c r="V14" s="146">
        <f t="shared" si="26"/>
        <v>1368</v>
      </c>
      <c r="W14" s="147">
        <v>1368</v>
      </c>
      <c r="X14" s="36">
        <f t="shared" si="7"/>
        <v>11945</v>
      </c>
      <c r="Y14" s="36">
        <f t="shared" si="8"/>
        <v>-6473</v>
      </c>
      <c r="Z14" s="15">
        <v>58232</v>
      </c>
      <c r="AA14" s="105">
        <v>60112</v>
      </c>
      <c r="AB14" s="92">
        <f t="shared" si="9"/>
        <v>318645504</v>
      </c>
      <c r="AC14" s="92">
        <f t="shared" si="10"/>
        <v>46934992</v>
      </c>
      <c r="AD14" s="92">
        <f t="shared" si="11"/>
        <v>16421424</v>
      </c>
      <c r="AE14" s="92">
        <f t="shared" si="12"/>
        <v>57587296</v>
      </c>
      <c r="AF14" s="92">
        <f t="shared" si="13"/>
        <v>77003472</v>
      </c>
      <c r="AG14" s="92">
        <f t="shared" si="14"/>
        <v>82233216</v>
      </c>
      <c r="AH14" s="92">
        <f t="shared" si="15"/>
        <v>24645920</v>
      </c>
      <c r="AI14" s="92">
        <f t="shared" si="16"/>
        <v>55786256</v>
      </c>
      <c r="AJ14" s="92">
        <f t="shared" si="17"/>
        <v>0</v>
      </c>
      <c r="AK14" s="92">
        <f t="shared" si="18"/>
        <v>19394099.174596161</v>
      </c>
      <c r="AL14" s="179">
        <f t="shared" si="19"/>
        <v>62212985.034494363</v>
      </c>
      <c r="AM14" s="179">
        <f t="shared" si="27"/>
        <v>12010636.030373873</v>
      </c>
      <c r="AN14" s="179">
        <f t="shared" si="28"/>
        <v>70222579.969626129</v>
      </c>
      <c r="AO14" s="179">
        <f t="shared" si="20"/>
        <v>82233216</v>
      </c>
      <c r="AP14" s="92">
        <f t="shared" si="21"/>
        <v>82233216</v>
      </c>
      <c r="AQ14" s="94">
        <f t="shared" si="29"/>
        <v>606686092.20909047</v>
      </c>
      <c r="AY14" s="18" t="s">
        <v>27</v>
      </c>
      <c r="AZ14" s="18" t="s">
        <v>242</v>
      </c>
      <c r="BA14" s="5">
        <v>17</v>
      </c>
    </row>
    <row r="15" spans="2:54" x14ac:dyDescent="0.25">
      <c r="B15" s="5">
        <v>6</v>
      </c>
      <c r="C15" s="88">
        <v>739</v>
      </c>
      <c r="D15" s="143">
        <v>88</v>
      </c>
      <c r="E15" s="143">
        <v>27</v>
      </c>
      <c r="F15" s="143">
        <v>72</v>
      </c>
      <c r="G15" s="143">
        <v>129</v>
      </c>
      <c r="H15" s="177">
        <v>185</v>
      </c>
      <c r="I15" s="177">
        <v>55</v>
      </c>
      <c r="J15" s="143">
        <f t="shared" si="22"/>
        <v>185</v>
      </c>
      <c r="K15" s="177">
        <f t="shared" si="33"/>
        <v>0</v>
      </c>
      <c r="L15" s="143">
        <f t="shared" si="30"/>
        <v>55</v>
      </c>
      <c r="M15" s="103">
        <f t="shared" si="3"/>
        <v>130</v>
      </c>
      <c r="N15" s="178">
        <f t="shared" si="4"/>
        <v>0</v>
      </c>
      <c r="O15" s="103">
        <f t="shared" si="31"/>
        <v>0</v>
      </c>
      <c r="P15" s="103">
        <f t="shared" si="23"/>
        <v>45.0394975263833</v>
      </c>
      <c r="Q15" s="103">
        <f t="shared" si="5"/>
        <v>139.96050247361671</v>
      </c>
      <c r="R15" s="178">
        <f t="shared" si="6"/>
        <v>0</v>
      </c>
      <c r="S15" s="103">
        <f t="shared" si="24"/>
        <v>27.02031823270984</v>
      </c>
      <c r="T15" s="146">
        <f t="shared" si="32"/>
        <v>157.97968176729017</v>
      </c>
      <c r="U15" s="178">
        <f t="shared" si="25"/>
        <v>0</v>
      </c>
      <c r="V15" s="146">
        <f t="shared" si="26"/>
        <v>185</v>
      </c>
      <c r="W15" s="147">
        <v>185</v>
      </c>
      <c r="X15" s="36">
        <f t="shared" si="7"/>
        <v>1481</v>
      </c>
      <c r="Y15" s="36">
        <f t="shared" si="8"/>
        <v>-742</v>
      </c>
      <c r="Z15" s="15">
        <v>95185</v>
      </c>
      <c r="AA15" s="105">
        <v>98260</v>
      </c>
      <c r="AB15" s="92">
        <f t="shared" si="9"/>
        <v>70341715</v>
      </c>
      <c r="AC15" s="92">
        <f t="shared" si="10"/>
        <v>8376280</v>
      </c>
      <c r="AD15" s="92">
        <f t="shared" si="11"/>
        <v>2569995</v>
      </c>
      <c r="AE15" s="92">
        <f t="shared" si="12"/>
        <v>7074720</v>
      </c>
      <c r="AF15" s="92">
        <f t="shared" si="13"/>
        <v>12675540</v>
      </c>
      <c r="AG15" s="92">
        <f t="shared" si="14"/>
        <v>18178100</v>
      </c>
      <c r="AH15" s="92">
        <f t="shared" si="15"/>
        <v>5404300</v>
      </c>
      <c r="AI15" s="92">
        <f t="shared" si="16"/>
        <v>12374050</v>
      </c>
      <c r="AJ15" s="92">
        <f t="shared" si="17"/>
        <v>0</v>
      </c>
      <c r="AK15" s="92">
        <f t="shared" si="18"/>
        <v>4287084.5720487945</v>
      </c>
      <c r="AL15" s="179">
        <f t="shared" si="19"/>
        <v>13752518.973057577</v>
      </c>
      <c r="AM15" s="179">
        <f t="shared" si="27"/>
        <v>2655016.4695460689</v>
      </c>
      <c r="AN15" s="179">
        <f t="shared" si="28"/>
        <v>15523083.530453933</v>
      </c>
      <c r="AO15" s="179">
        <f t="shared" si="20"/>
        <v>18178100</v>
      </c>
      <c r="AP15" s="92">
        <f t="shared" si="21"/>
        <v>18178100</v>
      </c>
      <c r="AQ15" s="94">
        <f t="shared" si="29"/>
        <v>121048788.54510638</v>
      </c>
      <c r="AY15" s="18" t="s">
        <v>27</v>
      </c>
      <c r="AZ15" s="18" t="s">
        <v>243</v>
      </c>
      <c r="BA15" s="5">
        <v>18</v>
      </c>
    </row>
    <row r="16" spans="2:54" x14ac:dyDescent="0.25">
      <c r="B16" s="5">
        <v>7</v>
      </c>
      <c r="C16" s="88">
        <v>508</v>
      </c>
      <c r="D16" s="143">
        <v>89</v>
      </c>
      <c r="E16" s="143">
        <v>21</v>
      </c>
      <c r="F16" s="143">
        <v>59</v>
      </c>
      <c r="G16" s="143">
        <v>76</v>
      </c>
      <c r="H16" s="177">
        <v>127</v>
      </c>
      <c r="I16" s="177">
        <v>38</v>
      </c>
      <c r="J16" s="143">
        <f t="shared" si="22"/>
        <v>127</v>
      </c>
      <c r="K16" s="177">
        <f t="shared" si="33"/>
        <v>0</v>
      </c>
      <c r="L16" s="143">
        <f t="shared" si="30"/>
        <v>38</v>
      </c>
      <c r="M16" s="103">
        <f t="shared" si="3"/>
        <v>89</v>
      </c>
      <c r="N16" s="178">
        <f t="shared" si="4"/>
        <v>0</v>
      </c>
      <c r="O16" s="103">
        <f t="shared" si="31"/>
        <v>0</v>
      </c>
      <c r="P16" s="103">
        <f t="shared" si="23"/>
        <v>30.919006410003668</v>
      </c>
      <c r="Q16" s="103">
        <f t="shared" si="5"/>
        <v>96.080993589996325</v>
      </c>
      <c r="R16" s="178">
        <f t="shared" si="6"/>
        <v>0</v>
      </c>
      <c r="S16" s="103">
        <f t="shared" si="24"/>
        <v>18.549083327319728</v>
      </c>
      <c r="T16" s="146">
        <f t="shared" si="32"/>
        <v>108.45091667268028</v>
      </c>
      <c r="U16" s="178">
        <f t="shared" si="25"/>
        <v>0</v>
      </c>
      <c r="V16" s="146">
        <f t="shared" si="26"/>
        <v>127</v>
      </c>
      <c r="W16" s="147">
        <v>127</v>
      </c>
      <c r="X16" s="36">
        <f t="shared" si="7"/>
        <v>1045</v>
      </c>
      <c r="Y16" s="36">
        <f t="shared" si="8"/>
        <v>-537</v>
      </c>
      <c r="Z16" s="15">
        <v>58232</v>
      </c>
      <c r="AA16" s="105">
        <v>60112</v>
      </c>
      <c r="AB16" s="92">
        <f t="shared" si="9"/>
        <v>29581856</v>
      </c>
      <c r="AC16" s="92">
        <f t="shared" si="10"/>
        <v>5182648</v>
      </c>
      <c r="AD16" s="92">
        <f t="shared" si="11"/>
        <v>1222872</v>
      </c>
      <c r="AE16" s="92">
        <f t="shared" si="12"/>
        <v>3546608</v>
      </c>
      <c r="AF16" s="92">
        <f t="shared" si="13"/>
        <v>4568512</v>
      </c>
      <c r="AG16" s="92">
        <f t="shared" si="14"/>
        <v>7634224</v>
      </c>
      <c r="AH16" s="92">
        <f t="shared" si="15"/>
        <v>2284256</v>
      </c>
      <c r="AI16" s="92">
        <f t="shared" si="16"/>
        <v>5182648</v>
      </c>
      <c r="AJ16" s="92">
        <f t="shared" si="17"/>
        <v>0</v>
      </c>
      <c r="AK16" s="92">
        <f t="shared" si="18"/>
        <v>1800475.5812673336</v>
      </c>
      <c r="AL16" s="179">
        <f t="shared" si="19"/>
        <v>5775620.6866818592</v>
      </c>
      <c r="AM16" s="179">
        <f t="shared" si="27"/>
        <v>1115022.4969718435</v>
      </c>
      <c r="AN16" s="179">
        <f t="shared" si="28"/>
        <v>6519201.5030281572</v>
      </c>
      <c r="AO16" s="179">
        <f t="shared" si="20"/>
        <v>7634224</v>
      </c>
      <c r="AP16" s="92">
        <f t="shared" si="21"/>
        <v>7634224</v>
      </c>
      <c r="AQ16" s="94">
        <f t="shared" si="29"/>
        <v>52466312.267949194</v>
      </c>
      <c r="AY16" s="18" t="s">
        <v>216</v>
      </c>
      <c r="AZ16" s="18" t="s">
        <v>244</v>
      </c>
      <c r="BA16" s="5">
        <v>1</v>
      </c>
    </row>
    <row r="17" spans="2:53" x14ac:dyDescent="0.25">
      <c r="B17" s="5">
        <v>8</v>
      </c>
      <c r="C17" s="88">
        <v>1540</v>
      </c>
      <c r="D17" s="143">
        <v>0</v>
      </c>
      <c r="E17" s="143">
        <v>0</v>
      </c>
      <c r="F17" s="143">
        <v>20</v>
      </c>
      <c r="G17" s="143">
        <v>108</v>
      </c>
      <c r="H17" s="177">
        <v>385</v>
      </c>
      <c r="I17" s="177">
        <v>116</v>
      </c>
      <c r="J17" s="143">
        <f t="shared" si="22"/>
        <v>385</v>
      </c>
      <c r="K17" s="177">
        <f t="shared" si="33"/>
        <v>0</v>
      </c>
      <c r="L17" s="143">
        <f t="shared" si="30"/>
        <v>116</v>
      </c>
      <c r="M17" s="103">
        <f t="shared" si="3"/>
        <v>269</v>
      </c>
      <c r="N17" s="178">
        <f t="shared" si="4"/>
        <v>0</v>
      </c>
      <c r="O17" s="103">
        <f t="shared" si="31"/>
        <v>0</v>
      </c>
      <c r="P17" s="103">
        <f t="shared" si="23"/>
        <v>93.730846203554421</v>
      </c>
      <c r="Q17" s="103">
        <f t="shared" si="5"/>
        <v>291.26915379644561</v>
      </c>
      <c r="R17" s="178">
        <f t="shared" si="6"/>
        <v>0</v>
      </c>
      <c r="S17" s="103">
        <f t="shared" si="24"/>
        <v>56.231473078882644</v>
      </c>
      <c r="T17" s="146">
        <f t="shared" si="32"/>
        <v>328.76852692111737</v>
      </c>
      <c r="U17" s="178">
        <f t="shared" si="25"/>
        <v>0</v>
      </c>
      <c r="V17" s="146">
        <f t="shared" si="26"/>
        <v>385</v>
      </c>
      <c r="W17" s="147">
        <v>385</v>
      </c>
      <c r="X17" s="36">
        <f t="shared" si="7"/>
        <v>2554</v>
      </c>
      <c r="Y17" s="36">
        <f t="shared" si="8"/>
        <v>-1014</v>
      </c>
      <c r="Z17" s="15">
        <v>58232</v>
      </c>
      <c r="AA17" s="105">
        <v>60112</v>
      </c>
      <c r="AB17" s="92">
        <f t="shared" si="9"/>
        <v>89677280</v>
      </c>
      <c r="AC17" s="92">
        <f t="shared" si="10"/>
        <v>0</v>
      </c>
      <c r="AD17" s="92">
        <f t="shared" si="11"/>
        <v>0</v>
      </c>
      <c r="AE17" s="92">
        <f t="shared" si="12"/>
        <v>1202240</v>
      </c>
      <c r="AF17" s="92">
        <f t="shared" si="13"/>
        <v>6492096</v>
      </c>
      <c r="AG17" s="92">
        <f t="shared" si="14"/>
        <v>23143120</v>
      </c>
      <c r="AH17" s="92">
        <f t="shared" si="15"/>
        <v>6972992</v>
      </c>
      <c r="AI17" s="92">
        <f t="shared" si="16"/>
        <v>15664408</v>
      </c>
      <c r="AJ17" s="92">
        <f t="shared" si="17"/>
        <v>0</v>
      </c>
      <c r="AK17" s="92">
        <f t="shared" si="18"/>
        <v>5458134.6361253811</v>
      </c>
      <c r="AL17" s="179">
        <f t="shared" si="19"/>
        <v>17508771.373011939</v>
      </c>
      <c r="AM17" s="179">
        <f t="shared" si="27"/>
        <v>3380186.3097177935</v>
      </c>
      <c r="AN17" s="179">
        <f t="shared" si="28"/>
        <v>19762933.690282207</v>
      </c>
      <c r="AO17" s="179">
        <f t="shared" si="20"/>
        <v>23143120</v>
      </c>
      <c r="AP17" s="92">
        <f t="shared" si="21"/>
        <v>23143120</v>
      </c>
      <c r="AQ17" s="94">
        <f t="shared" si="29"/>
        <v>122728002.00913732</v>
      </c>
      <c r="AY17" s="18" t="s">
        <v>216</v>
      </c>
      <c r="AZ17" s="18" t="s">
        <v>245</v>
      </c>
      <c r="BA17" s="5">
        <v>2</v>
      </c>
    </row>
    <row r="18" spans="2:53" x14ac:dyDescent="0.25">
      <c r="B18" s="5">
        <v>9</v>
      </c>
      <c r="C18" s="88">
        <v>924</v>
      </c>
      <c r="D18" s="143">
        <v>0</v>
      </c>
      <c r="E18" s="143">
        <v>0</v>
      </c>
      <c r="F18" s="143">
        <v>0</v>
      </c>
      <c r="G18" s="143">
        <v>12</v>
      </c>
      <c r="H18" s="177">
        <v>231</v>
      </c>
      <c r="I18" s="177">
        <v>69</v>
      </c>
      <c r="J18" s="143">
        <f t="shared" si="22"/>
        <v>231</v>
      </c>
      <c r="K18" s="177">
        <f t="shared" si="33"/>
        <v>0</v>
      </c>
      <c r="L18" s="143">
        <f t="shared" si="30"/>
        <v>69</v>
      </c>
      <c r="M18" s="103">
        <f t="shared" si="3"/>
        <v>162</v>
      </c>
      <c r="N18" s="178">
        <f t="shared" si="4"/>
        <v>0</v>
      </c>
      <c r="O18" s="103">
        <f t="shared" si="31"/>
        <v>0</v>
      </c>
      <c r="P18" s="103">
        <f t="shared" si="23"/>
        <v>56.23850772213266</v>
      </c>
      <c r="Q18" s="103">
        <f t="shared" si="5"/>
        <v>174.76149227786735</v>
      </c>
      <c r="R18" s="178">
        <f t="shared" si="6"/>
        <v>0</v>
      </c>
      <c r="S18" s="103">
        <f t="shared" si="24"/>
        <v>33.738883847329582</v>
      </c>
      <c r="T18" s="146">
        <f t="shared" si="32"/>
        <v>197.26111615267041</v>
      </c>
      <c r="U18" s="178">
        <f t="shared" si="25"/>
        <v>0</v>
      </c>
      <c r="V18" s="146">
        <f t="shared" si="26"/>
        <v>231</v>
      </c>
      <c r="W18" s="147">
        <v>231</v>
      </c>
      <c r="X18" s="36">
        <f t="shared" si="7"/>
        <v>1467</v>
      </c>
      <c r="Y18" s="36">
        <f t="shared" si="8"/>
        <v>-543</v>
      </c>
      <c r="Z18" s="15">
        <v>22396</v>
      </c>
      <c r="AA18" s="105">
        <v>23120</v>
      </c>
      <c r="AB18" s="92">
        <f t="shared" si="9"/>
        <v>20693904</v>
      </c>
      <c r="AC18" s="92">
        <f t="shared" si="10"/>
        <v>0</v>
      </c>
      <c r="AD18" s="92">
        <f t="shared" si="11"/>
        <v>0</v>
      </c>
      <c r="AE18" s="92">
        <f t="shared" si="12"/>
        <v>0</v>
      </c>
      <c r="AF18" s="92">
        <f t="shared" si="13"/>
        <v>277440</v>
      </c>
      <c r="AG18" s="92">
        <f t="shared" si="14"/>
        <v>5340720</v>
      </c>
      <c r="AH18" s="92">
        <f t="shared" si="15"/>
        <v>1595280</v>
      </c>
      <c r="AI18" s="92">
        <f t="shared" si="16"/>
        <v>3628152</v>
      </c>
      <c r="AJ18" s="92">
        <f t="shared" si="17"/>
        <v>0</v>
      </c>
      <c r="AK18" s="92">
        <f t="shared" si="18"/>
        <v>1259517.6189448831</v>
      </c>
      <c r="AL18" s="179">
        <f t="shared" si="19"/>
        <v>4040485.7014642931</v>
      </c>
      <c r="AM18" s="179">
        <f t="shared" si="27"/>
        <v>780042.9945502599</v>
      </c>
      <c r="AN18" s="179">
        <f t="shared" si="28"/>
        <v>4560677.0054497402</v>
      </c>
      <c r="AO18" s="179">
        <f t="shared" si="20"/>
        <v>5340720</v>
      </c>
      <c r="AP18" s="92">
        <f t="shared" si="21"/>
        <v>5340720</v>
      </c>
      <c r="AQ18" s="94">
        <f t="shared" si="29"/>
        <v>26823035.320409179</v>
      </c>
      <c r="AY18" s="18" t="s">
        <v>216</v>
      </c>
      <c r="AZ18" s="18" t="s">
        <v>246</v>
      </c>
      <c r="BA18" s="5">
        <v>10</v>
      </c>
    </row>
    <row r="19" spans="2:53" x14ac:dyDescent="0.25">
      <c r="B19" s="5">
        <v>10</v>
      </c>
      <c r="C19" s="88">
        <v>924</v>
      </c>
      <c r="D19" s="143">
        <v>168</v>
      </c>
      <c r="E19" s="143">
        <v>69</v>
      </c>
      <c r="F19" s="143">
        <v>162</v>
      </c>
      <c r="G19" s="143">
        <v>231</v>
      </c>
      <c r="H19" s="177">
        <v>231</v>
      </c>
      <c r="I19" s="177">
        <v>69</v>
      </c>
      <c r="J19" s="143">
        <f t="shared" si="22"/>
        <v>231</v>
      </c>
      <c r="K19" s="177">
        <f t="shared" si="33"/>
        <v>0</v>
      </c>
      <c r="L19" s="143">
        <f t="shared" si="30"/>
        <v>69</v>
      </c>
      <c r="M19" s="103">
        <f t="shared" si="3"/>
        <v>162</v>
      </c>
      <c r="N19" s="178">
        <f t="shared" si="4"/>
        <v>0</v>
      </c>
      <c r="O19" s="103">
        <f t="shared" si="31"/>
        <v>0</v>
      </c>
      <c r="P19" s="103">
        <f t="shared" si="23"/>
        <v>56.23850772213266</v>
      </c>
      <c r="Q19" s="103">
        <f t="shared" si="5"/>
        <v>174.76149227786735</v>
      </c>
      <c r="R19" s="178">
        <f t="shared" si="6"/>
        <v>0</v>
      </c>
      <c r="S19" s="103">
        <f t="shared" si="24"/>
        <v>33.738883847329582</v>
      </c>
      <c r="T19" s="146">
        <f t="shared" si="32"/>
        <v>197.26111615267041</v>
      </c>
      <c r="U19" s="178">
        <f t="shared" si="25"/>
        <v>0</v>
      </c>
      <c r="V19" s="146">
        <f t="shared" si="26"/>
        <v>231</v>
      </c>
      <c r="W19" s="147">
        <v>231</v>
      </c>
      <c r="X19" s="36">
        <f t="shared" si="7"/>
        <v>2085</v>
      </c>
      <c r="Y19" s="36">
        <f t="shared" si="8"/>
        <v>-1161</v>
      </c>
      <c r="Z19" s="15">
        <v>58232</v>
      </c>
      <c r="AA19" s="105">
        <v>60112</v>
      </c>
      <c r="AB19" s="92">
        <f t="shared" si="9"/>
        <v>53806368</v>
      </c>
      <c r="AC19" s="92">
        <f t="shared" si="10"/>
        <v>9782976</v>
      </c>
      <c r="AD19" s="92">
        <f t="shared" si="11"/>
        <v>4018008</v>
      </c>
      <c r="AE19" s="92">
        <f t="shared" si="12"/>
        <v>9738144</v>
      </c>
      <c r="AF19" s="92">
        <f t="shared" si="13"/>
        <v>13885872</v>
      </c>
      <c r="AG19" s="92">
        <f t="shared" si="14"/>
        <v>13885872</v>
      </c>
      <c r="AH19" s="92">
        <f t="shared" si="15"/>
        <v>4147728</v>
      </c>
      <c r="AI19" s="92">
        <f t="shared" si="16"/>
        <v>9433584</v>
      </c>
      <c r="AJ19" s="92">
        <f t="shared" si="17"/>
        <v>0</v>
      </c>
      <c r="AK19" s="92">
        <f t="shared" si="18"/>
        <v>3274880.7816752288</v>
      </c>
      <c r="AL19" s="179">
        <f t="shared" si="19"/>
        <v>10505262.823807161</v>
      </c>
      <c r="AM19" s="179">
        <f t="shared" si="27"/>
        <v>2028111.7858306759</v>
      </c>
      <c r="AN19" s="179">
        <f t="shared" si="28"/>
        <v>11857760.214169323</v>
      </c>
      <c r="AO19" s="179">
        <f t="shared" si="20"/>
        <v>13885872</v>
      </c>
      <c r="AP19" s="92">
        <f t="shared" si="21"/>
        <v>13885872</v>
      </c>
      <c r="AQ19" s="94">
        <f t="shared" si="29"/>
        <v>106444071.6054824</v>
      </c>
      <c r="AY19" s="18" t="s">
        <v>216</v>
      </c>
      <c r="AZ19" s="18" t="s">
        <v>247</v>
      </c>
      <c r="BA19" s="5">
        <v>11</v>
      </c>
    </row>
    <row r="20" spans="2:53" x14ac:dyDescent="0.25">
      <c r="B20" s="5">
        <v>11</v>
      </c>
      <c r="C20" s="88">
        <v>1232</v>
      </c>
      <c r="D20" s="143">
        <v>120</v>
      </c>
      <c r="E20" s="143">
        <v>39</v>
      </c>
      <c r="F20" s="143">
        <v>121</v>
      </c>
      <c r="G20" s="143">
        <v>180</v>
      </c>
      <c r="H20" s="177">
        <v>308</v>
      </c>
      <c r="I20" s="177">
        <v>92</v>
      </c>
      <c r="J20" s="143">
        <f t="shared" si="22"/>
        <v>308</v>
      </c>
      <c r="K20" s="177">
        <f t="shared" si="33"/>
        <v>0</v>
      </c>
      <c r="L20" s="143">
        <f t="shared" si="30"/>
        <v>92</v>
      </c>
      <c r="M20" s="103">
        <f t="shared" si="3"/>
        <v>216</v>
      </c>
      <c r="N20" s="178">
        <f t="shared" si="4"/>
        <v>0</v>
      </c>
      <c r="O20" s="103">
        <f t="shared" si="31"/>
        <v>0</v>
      </c>
      <c r="P20" s="103">
        <f t="shared" si="23"/>
        <v>74.984676962843551</v>
      </c>
      <c r="Q20" s="103">
        <f t="shared" si="5"/>
        <v>233.01532303715646</v>
      </c>
      <c r="R20" s="178">
        <f t="shared" si="6"/>
        <v>0</v>
      </c>
      <c r="S20" s="103">
        <f t="shared" si="24"/>
        <v>44.985178463106109</v>
      </c>
      <c r="T20" s="146">
        <f t="shared" si="32"/>
        <v>263.01482153689392</v>
      </c>
      <c r="U20" s="178">
        <f t="shared" si="25"/>
        <v>0</v>
      </c>
      <c r="V20" s="146">
        <f t="shared" si="26"/>
        <v>308</v>
      </c>
      <c r="W20" s="147">
        <v>308</v>
      </c>
      <c r="X20" s="36">
        <f t="shared" si="7"/>
        <v>2400</v>
      </c>
      <c r="Y20" s="36">
        <f t="shared" si="8"/>
        <v>-1168</v>
      </c>
      <c r="Z20" s="15">
        <v>35836</v>
      </c>
      <c r="AA20" s="105">
        <v>36994</v>
      </c>
      <c r="AB20" s="92">
        <f t="shared" si="9"/>
        <v>44149952</v>
      </c>
      <c r="AC20" s="92">
        <f t="shared" si="10"/>
        <v>4300320</v>
      </c>
      <c r="AD20" s="92">
        <f t="shared" si="11"/>
        <v>1397604</v>
      </c>
      <c r="AE20" s="92">
        <f t="shared" si="12"/>
        <v>4476274</v>
      </c>
      <c r="AF20" s="92">
        <f t="shared" si="13"/>
        <v>6658920</v>
      </c>
      <c r="AG20" s="92">
        <f t="shared" si="14"/>
        <v>11394152</v>
      </c>
      <c r="AH20" s="92">
        <f t="shared" si="15"/>
        <v>3403448</v>
      </c>
      <c r="AI20" s="92">
        <f t="shared" si="16"/>
        <v>7740576</v>
      </c>
      <c r="AJ20" s="92">
        <f t="shared" si="17"/>
        <v>0</v>
      </c>
      <c r="AK20" s="92">
        <f t="shared" si="18"/>
        <v>2687150.8836404616</v>
      </c>
      <c r="AL20" s="179">
        <f t="shared" si="19"/>
        <v>8620168.8604365662</v>
      </c>
      <c r="AM20" s="179">
        <f t="shared" si="27"/>
        <v>1664181.6920641474</v>
      </c>
      <c r="AN20" s="179">
        <f t="shared" si="28"/>
        <v>9729970.3079358544</v>
      </c>
      <c r="AO20" s="179">
        <f t="shared" si="20"/>
        <v>11394152</v>
      </c>
      <c r="AP20" s="92">
        <f t="shared" si="21"/>
        <v>11394152</v>
      </c>
      <c r="AQ20" s="94">
        <f t="shared" si="29"/>
        <v>73466917.744077027</v>
      </c>
      <c r="AY20" s="18" t="s">
        <v>216</v>
      </c>
      <c r="AZ20" s="18" t="s">
        <v>248</v>
      </c>
      <c r="BA20" s="5">
        <v>12</v>
      </c>
    </row>
    <row r="21" spans="2:53" x14ac:dyDescent="0.25">
      <c r="B21" s="164">
        <v>12</v>
      </c>
      <c r="C21" s="88">
        <v>4640</v>
      </c>
      <c r="D21" s="143">
        <v>317</v>
      </c>
      <c r="E21" s="143">
        <v>99</v>
      </c>
      <c r="F21" s="143">
        <v>430</v>
      </c>
      <c r="G21" s="143">
        <v>623</v>
      </c>
      <c r="H21" s="177">
        <v>1160</v>
      </c>
      <c r="I21" s="177">
        <v>348</v>
      </c>
      <c r="J21" s="143">
        <f t="shared" si="22"/>
        <v>676</v>
      </c>
      <c r="K21" s="177">
        <f t="shared" si="33"/>
        <v>484</v>
      </c>
      <c r="L21" s="143">
        <f>+I21+K21-O21</f>
        <v>676</v>
      </c>
      <c r="M21" s="103">
        <f t="shared" si="3"/>
        <v>0</v>
      </c>
      <c r="N21" s="178">
        <f t="shared" si="4"/>
        <v>0</v>
      </c>
      <c r="O21" s="103">
        <v>156</v>
      </c>
      <c r="P21" s="103">
        <f t="shared" si="23"/>
        <v>164.57675852883844</v>
      </c>
      <c r="Q21" s="103">
        <f t="shared" si="5"/>
        <v>355.42324147116153</v>
      </c>
      <c r="R21" s="178">
        <f t="shared" si="6"/>
        <v>0</v>
      </c>
      <c r="S21" s="103">
        <f t="shared" si="24"/>
        <v>98.733703380064071</v>
      </c>
      <c r="T21" s="146">
        <f t="shared" si="32"/>
        <v>577.26629661993593</v>
      </c>
      <c r="U21" s="178">
        <f t="shared" si="25"/>
        <v>0</v>
      </c>
      <c r="V21" s="146">
        <f t="shared" si="26"/>
        <v>676</v>
      </c>
      <c r="W21" s="154">
        <v>676</v>
      </c>
      <c r="X21" s="36">
        <f t="shared" si="7"/>
        <v>6841</v>
      </c>
      <c r="Y21" s="36">
        <f t="shared" si="8"/>
        <v>-2201</v>
      </c>
      <c r="Z21" s="15">
        <v>76673</v>
      </c>
      <c r="AA21" s="105">
        <v>79149</v>
      </c>
      <c r="AB21" s="92">
        <f t="shared" si="9"/>
        <v>355762720</v>
      </c>
      <c r="AC21" s="92">
        <f t="shared" si="10"/>
        <v>24305341</v>
      </c>
      <c r="AD21" s="92">
        <f t="shared" si="11"/>
        <v>7590627</v>
      </c>
      <c r="AE21" s="92">
        <f t="shared" si="12"/>
        <v>34034070</v>
      </c>
      <c r="AF21" s="92">
        <f t="shared" si="13"/>
        <v>49309827</v>
      </c>
      <c r="AG21" s="92">
        <f t="shared" si="14"/>
        <v>53504724</v>
      </c>
      <c r="AH21" s="92">
        <f t="shared" si="15"/>
        <v>53504724</v>
      </c>
      <c r="AI21" s="92">
        <f t="shared" si="16"/>
        <v>0</v>
      </c>
      <c r="AJ21" s="92">
        <f t="shared" si="17"/>
        <v>12347244</v>
      </c>
      <c r="AK21" s="92">
        <f t="shared" si="18"/>
        <v>12618593.806681629</v>
      </c>
      <c r="AL21" s="179">
        <f t="shared" si="19"/>
        <v>28131394.139200963</v>
      </c>
      <c r="AM21" s="179">
        <f t="shared" si="27"/>
        <v>7814673.8888286911</v>
      </c>
      <c r="AN21" s="179">
        <f t="shared" si="28"/>
        <v>45690050.111171305</v>
      </c>
      <c r="AO21" s="179">
        <f t="shared" si="20"/>
        <v>53504724</v>
      </c>
      <c r="AP21" s="92">
        <f t="shared" si="21"/>
        <v>53504724</v>
      </c>
      <c r="AQ21" s="94">
        <f t="shared" si="29"/>
        <v>382355992.94588262</v>
      </c>
      <c r="AY21" s="18" t="s">
        <v>216</v>
      </c>
      <c r="AZ21" s="18" t="s">
        <v>249</v>
      </c>
      <c r="BA21" s="5">
        <v>13</v>
      </c>
    </row>
    <row r="22" spans="2:53" x14ac:dyDescent="0.25">
      <c r="B22" s="5">
        <v>13</v>
      </c>
      <c r="C22" s="88">
        <v>314</v>
      </c>
      <c r="D22" s="143">
        <v>0</v>
      </c>
      <c r="E22" s="143">
        <v>0</v>
      </c>
      <c r="F22" s="143">
        <v>0</v>
      </c>
      <c r="G22" s="143">
        <v>0</v>
      </c>
      <c r="H22" s="177">
        <v>79</v>
      </c>
      <c r="I22" s="177">
        <v>22</v>
      </c>
      <c r="J22" s="143">
        <f t="shared" si="22"/>
        <v>79</v>
      </c>
      <c r="K22" s="177">
        <f t="shared" si="33"/>
        <v>0</v>
      </c>
      <c r="L22" s="143">
        <f t="shared" si="30"/>
        <v>22</v>
      </c>
      <c r="M22" s="103">
        <f t="shared" si="3"/>
        <v>57</v>
      </c>
      <c r="N22" s="178">
        <f t="shared" si="4"/>
        <v>0</v>
      </c>
      <c r="O22" s="103">
        <v>0</v>
      </c>
      <c r="P22" s="103">
        <f t="shared" si="23"/>
        <v>19.233082727482596</v>
      </c>
      <c r="Q22" s="103">
        <f t="shared" si="5"/>
        <v>59.766917272517404</v>
      </c>
      <c r="R22" s="178">
        <f t="shared" si="6"/>
        <v>0</v>
      </c>
      <c r="S22" s="103">
        <f t="shared" si="24"/>
        <v>11.538406164238257</v>
      </c>
      <c r="T22" s="146">
        <f t="shared" si="32"/>
        <v>67.461593835761747</v>
      </c>
      <c r="U22" s="178">
        <f t="shared" si="25"/>
        <v>0</v>
      </c>
      <c r="V22" s="146">
        <f t="shared" si="26"/>
        <v>79</v>
      </c>
      <c r="W22" s="147">
        <v>79</v>
      </c>
      <c r="X22" s="36">
        <f t="shared" si="7"/>
        <v>496</v>
      </c>
      <c r="Y22" s="36">
        <f t="shared" si="8"/>
        <v>-182</v>
      </c>
      <c r="Z22" s="15">
        <v>102230</v>
      </c>
      <c r="AA22" s="105">
        <v>105532</v>
      </c>
      <c r="AB22" s="92">
        <f t="shared" si="9"/>
        <v>32100220</v>
      </c>
      <c r="AC22" s="92">
        <f t="shared" si="10"/>
        <v>0</v>
      </c>
      <c r="AD22" s="92">
        <f t="shared" si="11"/>
        <v>0</v>
      </c>
      <c r="AE22" s="92">
        <f t="shared" si="12"/>
        <v>0</v>
      </c>
      <c r="AF22" s="92">
        <f t="shared" si="13"/>
        <v>0</v>
      </c>
      <c r="AG22" s="92">
        <f t="shared" si="14"/>
        <v>8337028</v>
      </c>
      <c r="AH22" s="92">
        <f t="shared" si="15"/>
        <v>2321704</v>
      </c>
      <c r="AI22" s="92">
        <f t="shared" si="16"/>
        <v>5827110</v>
      </c>
      <c r="AJ22" s="92">
        <f t="shared" si="17"/>
        <v>0</v>
      </c>
      <c r="AK22" s="92">
        <f t="shared" si="18"/>
        <v>1966198.0472305459</v>
      </c>
      <c r="AL22" s="179">
        <f t="shared" si="19"/>
        <v>6307322.3136033062</v>
      </c>
      <c r="AM22" s="179">
        <f t="shared" si="27"/>
        <v>1217671.0793243917</v>
      </c>
      <c r="AN22" s="179">
        <f t="shared" si="28"/>
        <v>7119356.9206756083</v>
      </c>
      <c r="AO22" s="179">
        <f t="shared" si="20"/>
        <v>8337028</v>
      </c>
      <c r="AP22" s="92">
        <f t="shared" si="21"/>
        <v>8337028</v>
      </c>
      <c r="AQ22" s="94">
        <f t="shared" si="29"/>
        <v>41433418.360833853</v>
      </c>
    </row>
    <row r="23" spans="2:53" x14ac:dyDescent="0.25">
      <c r="B23" s="5">
        <v>14</v>
      </c>
      <c r="C23" s="88">
        <v>1520</v>
      </c>
      <c r="D23" s="143">
        <v>0</v>
      </c>
      <c r="E23" s="143">
        <v>0</v>
      </c>
      <c r="F23" s="143">
        <v>0</v>
      </c>
      <c r="G23" s="143">
        <v>3</v>
      </c>
      <c r="H23" s="177">
        <v>380</v>
      </c>
      <c r="I23" s="177">
        <v>114</v>
      </c>
      <c r="J23" s="143">
        <f t="shared" si="22"/>
        <v>380</v>
      </c>
      <c r="K23" s="177">
        <f t="shared" si="33"/>
        <v>0</v>
      </c>
      <c r="L23" s="143">
        <f t="shared" si="30"/>
        <v>114</v>
      </c>
      <c r="M23" s="103">
        <f t="shared" si="3"/>
        <v>266</v>
      </c>
      <c r="N23" s="178">
        <f t="shared" si="4"/>
        <v>0</v>
      </c>
      <c r="O23" s="103">
        <f t="shared" ref="O23:O29" si="34">W23-(L23+M23)</f>
        <v>0</v>
      </c>
      <c r="P23" s="103">
        <f t="shared" si="23"/>
        <v>92.513562486625148</v>
      </c>
      <c r="Q23" s="103">
        <f t="shared" si="5"/>
        <v>287.48643751337488</v>
      </c>
      <c r="R23" s="178">
        <f t="shared" si="6"/>
        <v>0</v>
      </c>
      <c r="S23" s="103">
        <f t="shared" si="24"/>
        <v>55.501194207728318</v>
      </c>
      <c r="T23" s="146">
        <f t="shared" si="32"/>
        <v>324.4988057922717</v>
      </c>
      <c r="U23" s="178">
        <f t="shared" si="25"/>
        <v>0</v>
      </c>
      <c r="V23" s="146">
        <f t="shared" si="26"/>
        <v>380</v>
      </c>
      <c r="W23" s="147">
        <v>380</v>
      </c>
      <c r="X23" s="36">
        <f t="shared" si="7"/>
        <v>2397</v>
      </c>
      <c r="Y23" s="36">
        <f t="shared" si="8"/>
        <v>-877</v>
      </c>
      <c r="Z23" s="15">
        <v>43674</v>
      </c>
      <c r="AA23" s="105">
        <v>45084</v>
      </c>
      <c r="AB23" s="92">
        <f t="shared" si="9"/>
        <v>66384480</v>
      </c>
      <c r="AC23" s="92">
        <f t="shared" si="10"/>
        <v>0</v>
      </c>
      <c r="AD23" s="92">
        <f t="shared" si="11"/>
        <v>0</v>
      </c>
      <c r="AE23" s="92">
        <f t="shared" si="12"/>
        <v>0</v>
      </c>
      <c r="AF23" s="92">
        <f t="shared" si="13"/>
        <v>135252</v>
      </c>
      <c r="AG23" s="92">
        <f t="shared" si="14"/>
        <v>17131920</v>
      </c>
      <c r="AH23" s="92">
        <f t="shared" si="15"/>
        <v>5139576</v>
      </c>
      <c r="AI23" s="92">
        <f t="shared" si="16"/>
        <v>11617284</v>
      </c>
      <c r="AJ23" s="92">
        <f t="shared" si="17"/>
        <v>0</v>
      </c>
      <c r="AK23" s="92">
        <f t="shared" si="18"/>
        <v>4040437.3280408666</v>
      </c>
      <c r="AL23" s="179">
        <f t="shared" si="19"/>
        <v>12961038.548852993</v>
      </c>
      <c r="AM23" s="179">
        <f t="shared" si="27"/>
        <v>2502215.8396612233</v>
      </c>
      <c r="AN23" s="179">
        <f t="shared" si="28"/>
        <v>14629704.160338778</v>
      </c>
      <c r="AO23" s="179">
        <f t="shared" si="20"/>
        <v>17131920</v>
      </c>
      <c r="AP23" s="92">
        <f t="shared" si="21"/>
        <v>17131920</v>
      </c>
      <c r="AQ23" s="94">
        <f t="shared" si="29"/>
        <v>85289347.876893863</v>
      </c>
    </row>
    <row r="24" spans="2:53" x14ac:dyDescent="0.25">
      <c r="B24" s="5">
        <v>15</v>
      </c>
      <c r="C24" s="88">
        <v>152</v>
      </c>
      <c r="D24" s="143">
        <v>0</v>
      </c>
      <c r="E24" s="143">
        <v>0</v>
      </c>
      <c r="F24" s="143">
        <v>0</v>
      </c>
      <c r="G24" s="143">
        <v>0</v>
      </c>
      <c r="H24" s="177">
        <v>38</v>
      </c>
      <c r="I24" s="177">
        <v>11</v>
      </c>
      <c r="J24" s="143">
        <f t="shared" si="22"/>
        <v>38</v>
      </c>
      <c r="K24" s="177">
        <f t="shared" si="33"/>
        <v>0</v>
      </c>
      <c r="L24" s="143">
        <f t="shared" si="30"/>
        <v>11</v>
      </c>
      <c r="M24" s="103">
        <f t="shared" si="3"/>
        <v>27</v>
      </c>
      <c r="N24" s="178">
        <f t="shared" si="4"/>
        <v>0</v>
      </c>
      <c r="O24" s="103">
        <f t="shared" si="34"/>
        <v>0</v>
      </c>
      <c r="P24" s="103">
        <f t="shared" si="23"/>
        <v>9.2513562486625158</v>
      </c>
      <c r="Q24" s="103">
        <f t="shared" si="5"/>
        <v>28.748643751337482</v>
      </c>
      <c r="R24" s="178">
        <f t="shared" si="6"/>
        <v>0</v>
      </c>
      <c r="S24" s="103">
        <f t="shared" si="24"/>
        <v>5.5501194207728322</v>
      </c>
      <c r="T24" s="146">
        <f t="shared" si="32"/>
        <v>32.44988057922717</v>
      </c>
      <c r="U24" s="178">
        <f t="shared" si="25"/>
        <v>0</v>
      </c>
      <c r="V24" s="146">
        <f t="shared" si="26"/>
        <v>38</v>
      </c>
      <c r="W24" s="147">
        <v>38</v>
      </c>
      <c r="X24" s="36">
        <f t="shared" si="7"/>
        <v>239</v>
      </c>
      <c r="Y24" s="36">
        <f t="shared" si="8"/>
        <v>-87</v>
      </c>
      <c r="Z24" s="15">
        <v>14558</v>
      </c>
      <c r="AA24" s="105">
        <v>15028</v>
      </c>
      <c r="AB24" s="92">
        <f t="shared" si="9"/>
        <v>2212816</v>
      </c>
      <c r="AC24" s="92">
        <f t="shared" si="10"/>
        <v>0</v>
      </c>
      <c r="AD24" s="92">
        <f t="shared" si="11"/>
        <v>0</v>
      </c>
      <c r="AE24" s="92">
        <f t="shared" si="12"/>
        <v>0</v>
      </c>
      <c r="AF24" s="92">
        <f t="shared" si="13"/>
        <v>0</v>
      </c>
      <c r="AG24" s="92">
        <f t="shared" si="14"/>
        <v>571064</v>
      </c>
      <c r="AH24" s="92">
        <f t="shared" si="15"/>
        <v>165308</v>
      </c>
      <c r="AI24" s="92">
        <f t="shared" si="16"/>
        <v>393066</v>
      </c>
      <c r="AJ24" s="92">
        <f t="shared" si="17"/>
        <v>0</v>
      </c>
      <c r="AK24" s="92">
        <f t="shared" si="18"/>
        <v>134681.24426802891</v>
      </c>
      <c r="AL24" s="179">
        <f t="shared" si="19"/>
        <v>432034.6182950997</v>
      </c>
      <c r="AM24" s="179">
        <f t="shared" si="27"/>
        <v>83407.194655374115</v>
      </c>
      <c r="AN24" s="179">
        <f t="shared" si="28"/>
        <v>487656.8053446259</v>
      </c>
      <c r="AO24" s="179">
        <f t="shared" si="20"/>
        <v>571064</v>
      </c>
      <c r="AP24" s="92">
        <f t="shared" si="21"/>
        <v>571064</v>
      </c>
      <c r="AQ24" s="94">
        <f t="shared" si="29"/>
        <v>2838281.8625631286</v>
      </c>
    </row>
    <row r="25" spans="2:53" x14ac:dyDescent="0.25">
      <c r="B25" s="5">
        <v>16</v>
      </c>
      <c r="C25" s="88">
        <v>380</v>
      </c>
      <c r="D25" s="143">
        <v>7</v>
      </c>
      <c r="E25" s="143">
        <v>3</v>
      </c>
      <c r="F25" s="143">
        <v>12</v>
      </c>
      <c r="G25" s="143">
        <v>22</v>
      </c>
      <c r="H25" s="177">
        <v>95</v>
      </c>
      <c r="I25" s="177">
        <v>28</v>
      </c>
      <c r="J25" s="143">
        <f t="shared" si="22"/>
        <v>95</v>
      </c>
      <c r="K25" s="177">
        <f t="shared" si="33"/>
        <v>0</v>
      </c>
      <c r="L25" s="143">
        <f t="shared" si="30"/>
        <v>28</v>
      </c>
      <c r="M25" s="103">
        <f t="shared" si="3"/>
        <v>67</v>
      </c>
      <c r="N25" s="178">
        <f t="shared" si="4"/>
        <v>0</v>
      </c>
      <c r="O25" s="103">
        <f t="shared" si="34"/>
        <v>0</v>
      </c>
      <c r="P25" s="103">
        <f t="shared" si="23"/>
        <v>23.128390621656287</v>
      </c>
      <c r="Q25" s="103">
        <f t="shared" si="5"/>
        <v>71.87160937834372</v>
      </c>
      <c r="R25" s="178">
        <f t="shared" si="6"/>
        <v>0</v>
      </c>
      <c r="S25" s="103">
        <f t="shared" si="24"/>
        <v>13.87529855193208</v>
      </c>
      <c r="T25" s="146">
        <f t="shared" si="32"/>
        <v>81.124701448067924</v>
      </c>
      <c r="U25" s="178">
        <f t="shared" si="25"/>
        <v>0</v>
      </c>
      <c r="V25" s="146">
        <f t="shared" si="26"/>
        <v>95</v>
      </c>
      <c r="W25" s="147">
        <v>95</v>
      </c>
      <c r="X25" s="36">
        <f t="shared" si="7"/>
        <v>642</v>
      </c>
      <c r="Y25" s="36">
        <f t="shared" si="8"/>
        <v>-262</v>
      </c>
      <c r="Z25" s="15">
        <v>58232</v>
      </c>
      <c r="AA25" s="105">
        <v>60112</v>
      </c>
      <c r="AB25" s="92">
        <f t="shared" si="9"/>
        <v>22128160</v>
      </c>
      <c r="AC25" s="92">
        <f t="shared" si="10"/>
        <v>407624</v>
      </c>
      <c r="AD25" s="92">
        <f t="shared" si="11"/>
        <v>174696</v>
      </c>
      <c r="AE25" s="92">
        <f t="shared" si="12"/>
        <v>721344</v>
      </c>
      <c r="AF25" s="92">
        <f t="shared" si="13"/>
        <v>1322464</v>
      </c>
      <c r="AG25" s="92">
        <f t="shared" si="14"/>
        <v>5710640</v>
      </c>
      <c r="AH25" s="92">
        <f t="shared" si="15"/>
        <v>1683136</v>
      </c>
      <c r="AI25" s="92">
        <f t="shared" si="16"/>
        <v>3901544</v>
      </c>
      <c r="AJ25" s="92">
        <f t="shared" si="17"/>
        <v>0</v>
      </c>
      <c r="AK25" s="92">
        <f t="shared" si="18"/>
        <v>1346812.4426802888</v>
      </c>
      <c r="AL25" s="179">
        <f t="shared" si="19"/>
        <v>4320346.1829509977</v>
      </c>
      <c r="AM25" s="179">
        <f t="shared" si="27"/>
        <v>834071.94655374112</v>
      </c>
      <c r="AN25" s="179">
        <f t="shared" si="28"/>
        <v>4876568.0534462593</v>
      </c>
      <c r="AO25" s="179">
        <f t="shared" si="20"/>
        <v>5710640</v>
      </c>
      <c r="AP25" s="92">
        <f t="shared" si="21"/>
        <v>5710640</v>
      </c>
      <c r="AQ25" s="94">
        <f t="shared" si="29"/>
        <v>31009886.625631288</v>
      </c>
    </row>
    <row r="26" spans="2:53" x14ac:dyDescent="0.25">
      <c r="B26" s="5">
        <v>17</v>
      </c>
      <c r="C26" s="88">
        <v>128</v>
      </c>
      <c r="D26" s="143">
        <v>0</v>
      </c>
      <c r="E26" s="143">
        <v>0</v>
      </c>
      <c r="F26" s="143">
        <v>0</v>
      </c>
      <c r="G26" s="143">
        <v>0</v>
      </c>
      <c r="H26" s="177">
        <v>32</v>
      </c>
      <c r="I26" s="177">
        <v>10</v>
      </c>
      <c r="J26" s="143">
        <f t="shared" si="22"/>
        <v>32</v>
      </c>
      <c r="K26" s="177">
        <f t="shared" si="33"/>
        <v>0</v>
      </c>
      <c r="L26" s="143">
        <f t="shared" si="30"/>
        <v>10</v>
      </c>
      <c r="M26" s="103">
        <f t="shared" si="3"/>
        <v>22</v>
      </c>
      <c r="N26" s="178">
        <f t="shared" si="4"/>
        <v>0</v>
      </c>
      <c r="O26" s="103">
        <f t="shared" si="34"/>
        <v>0</v>
      </c>
      <c r="P26" s="103">
        <f t="shared" si="23"/>
        <v>7.790615788347381</v>
      </c>
      <c r="Q26" s="103">
        <f t="shared" si="5"/>
        <v>24.209384211652619</v>
      </c>
      <c r="R26" s="178">
        <f t="shared" si="6"/>
        <v>0</v>
      </c>
      <c r="S26" s="103">
        <f t="shared" si="24"/>
        <v>4.6737847753876478</v>
      </c>
      <c r="T26" s="146">
        <f t="shared" si="32"/>
        <v>27.326215224612351</v>
      </c>
      <c r="U26" s="178">
        <f t="shared" si="25"/>
        <v>0</v>
      </c>
      <c r="V26" s="146">
        <f t="shared" si="26"/>
        <v>32</v>
      </c>
      <c r="W26" s="147">
        <v>32</v>
      </c>
      <c r="X26" s="36">
        <f t="shared" si="7"/>
        <v>202</v>
      </c>
      <c r="Y26" s="36">
        <f t="shared" si="8"/>
        <v>-74</v>
      </c>
      <c r="Z26" s="15">
        <v>43674</v>
      </c>
      <c r="AA26" s="105">
        <v>45084</v>
      </c>
      <c r="AB26" s="92">
        <f t="shared" si="9"/>
        <v>5590272</v>
      </c>
      <c r="AC26" s="92">
        <f t="shared" si="10"/>
        <v>0</v>
      </c>
      <c r="AD26" s="92">
        <f t="shared" si="11"/>
        <v>0</v>
      </c>
      <c r="AE26" s="92">
        <f t="shared" si="12"/>
        <v>0</v>
      </c>
      <c r="AF26" s="92">
        <f t="shared" si="13"/>
        <v>0</v>
      </c>
      <c r="AG26" s="92">
        <f t="shared" si="14"/>
        <v>1442688</v>
      </c>
      <c r="AH26" s="92">
        <f t="shared" si="15"/>
        <v>450840</v>
      </c>
      <c r="AI26" s="92">
        <f t="shared" si="16"/>
        <v>960828</v>
      </c>
      <c r="AJ26" s="92">
        <f t="shared" si="17"/>
        <v>0</v>
      </c>
      <c r="AK26" s="92">
        <f t="shared" si="18"/>
        <v>340247.35394028353</v>
      </c>
      <c r="AL26" s="179">
        <f t="shared" si="19"/>
        <v>1091455.8777981466</v>
      </c>
      <c r="AM26" s="179">
        <f t="shared" si="27"/>
        <v>210712.91281357672</v>
      </c>
      <c r="AN26" s="179">
        <f t="shared" si="28"/>
        <v>1231975.0871864231</v>
      </c>
      <c r="AO26" s="179">
        <f t="shared" si="20"/>
        <v>1442688</v>
      </c>
      <c r="AP26" s="92">
        <f t="shared" si="21"/>
        <v>1442688</v>
      </c>
      <c r="AQ26" s="94">
        <f t="shared" si="29"/>
        <v>7171435.2317384295</v>
      </c>
    </row>
    <row r="27" spans="2:53" x14ac:dyDescent="0.25">
      <c r="B27" s="5">
        <v>18</v>
      </c>
      <c r="C27" s="88">
        <v>560</v>
      </c>
      <c r="D27" s="143">
        <v>27</v>
      </c>
      <c r="E27" s="143">
        <v>7</v>
      </c>
      <c r="F27" s="143">
        <v>13</v>
      </c>
      <c r="G27" s="143">
        <v>20</v>
      </c>
      <c r="H27" s="177">
        <v>140</v>
      </c>
      <c r="I27" s="177">
        <v>42</v>
      </c>
      <c r="J27" s="143">
        <f t="shared" si="22"/>
        <v>140</v>
      </c>
      <c r="K27" s="177">
        <f t="shared" si="33"/>
        <v>0</v>
      </c>
      <c r="L27" s="143">
        <f t="shared" si="30"/>
        <v>42</v>
      </c>
      <c r="M27" s="103">
        <f t="shared" si="3"/>
        <v>98</v>
      </c>
      <c r="N27" s="178">
        <f t="shared" si="4"/>
        <v>0</v>
      </c>
      <c r="O27" s="103">
        <f t="shared" si="34"/>
        <v>0</v>
      </c>
      <c r="P27" s="103">
        <f t="shared" si="23"/>
        <v>34.08394407401979</v>
      </c>
      <c r="Q27" s="103">
        <f t="shared" si="5"/>
        <v>105.9160559259802</v>
      </c>
      <c r="R27" s="178">
        <f t="shared" si="6"/>
        <v>0</v>
      </c>
      <c r="S27" s="103">
        <f t="shared" si="24"/>
        <v>20.447808392320958</v>
      </c>
      <c r="T27" s="146">
        <f t="shared" si="32"/>
        <v>119.55219160767905</v>
      </c>
      <c r="U27" s="178">
        <f t="shared" si="25"/>
        <v>0</v>
      </c>
      <c r="V27" s="146">
        <f t="shared" si="26"/>
        <v>140</v>
      </c>
      <c r="W27" s="147">
        <v>140</v>
      </c>
      <c r="X27" s="36">
        <f t="shared" si="7"/>
        <v>949</v>
      </c>
      <c r="Y27" s="36">
        <f t="shared" si="8"/>
        <v>-389</v>
      </c>
      <c r="Z27" s="15">
        <v>143344</v>
      </c>
      <c r="AA27" s="105">
        <v>147976</v>
      </c>
      <c r="AB27" s="92">
        <f t="shared" si="9"/>
        <v>80272640</v>
      </c>
      <c r="AC27" s="92">
        <f t="shared" si="10"/>
        <v>3870288</v>
      </c>
      <c r="AD27" s="92">
        <f t="shared" si="11"/>
        <v>1003408</v>
      </c>
      <c r="AE27" s="92">
        <f t="shared" si="12"/>
        <v>1923688</v>
      </c>
      <c r="AF27" s="92">
        <f t="shared" si="13"/>
        <v>2959520</v>
      </c>
      <c r="AG27" s="92">
        <f t="shared" si="14"/>
        <v>20716640</v>
      </c>
      <c r="AH27" s="92">
        <f t="shared" si="15"/>
        <v>6214992</v>
      </c>
      <c r="AI27" s="92">
        <f t="shared" si="16"/>
        <v>14047712</v>
      </c>
      <c r="AJ27" s="92">
        <f t="shared" si="17"/>
        <v>0</v>
      </c>
      <c r="AK27" s="92">
        <f t="shared" si="18"/>
        <v>4885728.8793462925</v>
      </c>
      <c r="AL27" s="179">
        <f t="shared" si="19"/>
        <v>15673034.291702846</v>
      </c>
      <c r="AM27" s="179">
        <f t="shared" si="27"/>
        <v>3025784.8946620859</v>
      </c>
      <c r="AN27" s="179">
        <f t="shared" si="28"/>
        <v>17690855.105337914</v>
      </c>
      <c r="AO27" s="179">
        <f t="shared" si="20"/>
        <v>20716640</v>
      </c>
      <c r="AP27" s="92">
        <f t="shared" si="21"/>
        <v>20716640</v>
      </c>
      <c r="AQ27" s="94">
        <f t="shared" si="29"/>
        <v>112728291.17104915</v>
      </c>
    </row>
    <row r="28" spans="2:53" x14ac:dyDescent="0.25">
      <c r="B28" s="5">
        <v>19</v>
      </c>
      <c r="C28" s="88">
        <v>8</v>
      </c>
      <c r="D28" s="143">
        <v>0.7</v>
      </c>
      <c r="E28" s="143">
        <v>0.3</v>
      </c>
      <c r="F28" s="143">
        <v>1.1599999999999999</v>
      </c>
      <c r="G28" s="143">
        <v>2</v>
      </c>
      <c r="H28" s="177">
        <v>2</v>
      </c>
      <c r="I28" s="177">
        <v>0.6</v>
      </c>
      <c r="J28" s="143">
        <f t="shared" si="22"/>
        <v>2</v>
      </c>
      <c r="K28" s="177">
        <f t="shared" si="33"/>
        <v>0</v>
      </c>
      <c r="L28" s="143">
        <f t="shared" si="30"/>
        <v>0.6</v>
      </c>
      <c r="M28" s="103">
        <f t="shared" si="3"/>
        <v>1.4</v>
      </c>
      <c r="N28" s="178">
        <f t="shared" si="4"/>
        <v>0</v>
      </c>
      <c r="O28" s="103">
        <f t="shared" si="34"/>
        <v>0</v>
      </c>
      <c r="P28" s="103">
        <f t="shared" si="23"/>
        <v>0.48691348677171131</v>
      </c>
      <c r="Q28" s="103">
        <f t="shared" si="5"/>
        <v>1.5130865132282887</v>
      </c>
      <c r="R28" s="178">
        <f t="shared" si="6"/>
        <v>0</v>
      </c>
      <c r="S28" s="103">
        <f t="shared" si="24"/>
        <v>0.29211154846172799</v>
      </c>
      <c r="T28" s="146">
        <f t="shared" si="32"/>
        <v>1.707888451538272</v>
      </c>
      <c r="U28" s="178">
        <f t="shared" si="25"/>
        <v>0</v>
      </c>
      <c r="V28" s="146">
        <f t="shared" si="26"/>
        <v>2</v>
      </c>
      <c r="W28" s="146">
        <v>2</v>
      </c>
      <c r="X28" s="36">
        <f t="shared" si="7"/>
        <v>16.759999999999998</v>
      </c>
      <c r="Y28" s="36">
        <f t="shared" si="8"/>
        <v>-8.759999999999998</v>
      </c>
      <c r="Z28" s="15">
        <v>2866880</v>
      </c>
      <c r="AA28" s="105">
        <v>2959520</v>
      </c>
      <c r="AB28" s="92">
        <f t="shared" si="9"/>
        <v>22935040</v>
      </c>
      <c r="AC28" s="92">
        <f t="shared" si="10"/>
        <v>2006815.9999999998</v>
      </c>
      <c r="AD28" s="92">
        <f t="shared" si="11"/>
        <v>860064</v>
      </c>
      <c r="AE28" s="92">
        <f t="shared" si="12"/>
        <v>3433043.1999999997</v>
      </c>
      <c r="AF28" s="92">
        <f t="shared" si="13"/>
        <v>5919040</v>
      </c>
      <c r="AG28" s="92">
        <f t="shared" si="14"/>
        <v>5919040</v>
      </c>
      <c r="AH28" s="92">
        <f t="shared" si="15"/>
        <v>1775712</v>
      </c>
      <c r="AI28" s="92">
        <f t="shared" si="16"/>
        <v>4013631.9999999995</v>
      </c>
      <c r="AJ28" s="92">
        <f t="shared" si="17"/>
        <v>0</v>
      </c>
      <c r="AK28" s="92">
        <f t="shared" si="18"/>
        <v>1395922.5369560837</v>
      </c>
      <c r="AL28" s="179">
        <f t="shared" si="19"/>
        <v>4478009.7976293853</v>
      </c>
      <c r="AM28" s="179">
        <f t="shared" si="27"/>
        <v>864509.96990345325</v>
      </c>
      <c r="AN28" s="179">
        <f t="shared" si="28"/>
        <v>5054530.0300965467</v>
      </c>
      <c r="AO28" s="179">
        <f t="shared" si="20"/>
        <v>5919040</v>
      </c>
      <c r="AP28" s="92">
        <f t="shared" si="21"/>
        <v>5919040</v>
      </c>
      <c r="AQ28" s="94">
        <f t="shared" si="29"/>
        <v>41639359.534585468</v>
      </c>
    </row>
    <row r="29" spans="2:53" x14ac:dyDescent="0.25">
      <c r="B29" s="5">
        <v>20</v>
      </c>
      <c r="C29" s="88">
        <v>251</v>
      </c>
      <c r="D29" s="143">
        <v>44</v>
      </c>
      <c r="E29" s="143">
        <v>18.899999999999999</v>
      </c>
      <c r="F29" s="143">
        <v>44.1</v>
      </c>
      <c r="G29" s="143">
        <v>63</v>
      </c>
      <c r="H29" s="177">
        <v>63</v>
      </c>
      <c r="I29" s="177">
        <v>18</v>
      </c>
      <c r="J29" s="143">
        <f t="shared" si="22"/>
        <v>63</v>
      </c>
      <c r="K29" s="177">
        <f t="shared" si="33"/>
        <v>0</v>
      </c>
      <c r="L29" s="143">
        <f t="shared" si="30"/>
        <v>18</v>
      </c>
      <c r="M29" s="103">
        <f t="shared" si="3"/>
        <v>45</v>
      </c>
      <c r="N29" s="178">
        <f t="shared" si="4"/>
        <v>0</v>
      </c>
      <c r="O29" s="103">
        <f t="shared" si="34"/>
        <v>0</v>
      </c>
      <c r="P29" s="103">
        <f t="shared" si="23"/>
        <v>15.337774833308906</v>
      </c>
      <c r="Q29" s="103">
        <f t="shared" si="5"/>
        <v>47.662225166691094</v>
      </c>
      <c r="R29" s="178">
        <f t="shared" si="6"/>
        <v>0</v>
      </c>
      <c r="S29" s="103">
        <f t="shared" si="24"/>
        <v>9.2015137765444326</v>
      </c>
      <c r="T29" s="146">
        <f t="shared" si="32"/>
        <v>53.798486223455569</v>
      </c>
      <c r="U29" s="178">
        <f t="shared" si="25"/>
        <v>0</v>
      </c>
      <c r="V29" s="146">
        <f t="shared" si="26"/>
        <v>63</v>
      </c>
      <c r="W29" s="147">
        <v>63</v>
      </c>
      <c r="X29" s="36">
        <f t="shared" si="7"/>
        <v>566</v>
      </c>
      <c r="Y29" s="36">
        <f t="shared" si="8"/>
        <v>-315</v>
      </c>
      <c r="Z29" s="15">
        <v>218370</v>
      </c>
      <c r="AA29" s="105">
        <v>225420</v>
      </c>
      <c r="AB29" s="92">
        <f t="shared" si="9"/>
        <v>54810870</v>
      </c>
      <c r="AC29" s="92">
        <f t="shared" si="10"/>
        <v>9608280</v>
      </c>
      <c r="AD29" s="92">
        <f t="shared" si="11"/>
        <v>4127192.9999999995</v>
      </c>
      <c r="AE29" s="92">
        <f t="shared" si="12"/>
        <v>9941022</v>
      </c>
      <c r="AF29" s="92">
        <f t="shared" si="13"/>
        <v>14201460</v>
      </c>
      <c r="AG29" s="92">
        <f t="shared" si="14"/>
        <v>14201460</v>
      </c>
      <c r="AH29" s="92">
        <f t="shared" si="15"/>
        <v>4057560</v>
      </c>
      <c r="AI29" s="92">
        <f t="shared" si="16"/>
        <v>9826650</v>
      </c>
      <c r="AJ29" s="92">
        <f t="shared" si="17"/>
        <v>0</v>
      </c>
      <c r="AK29" s="92">
        <f t="shared" si="18"/>
        <v>3349309.8903496657</v>
      </c>
      <c r="AL29" s="179">
        <f t="shared" si="19"/>
        <v>10744018.797075506</v>
      </c>
      <c r="AM29" s="179">
        <f t="shared" si="27"/>
        <v>2074205.2355086459</v>
      </c>
      <c r="AN29" s="179">
        <f t="shared" si="28"/>
        <v>12127254.764491355</v>
      </c>
      <c r="AO29" s="179">
        <f t="shared" si="20"/>
        <v>14201460</v>
      </c>
      <c r="AP29" s="92">
        <f t="shared" si="21"/>
        <v>14201460</v>
      </c>
      <c r="AQ29" s="94">
        <f t="shared" si="29"/>
        <v>108459873.68742518</v>
      </c>
    </row>
    <row r="30" spans="2:53" x14ac:dyDescent="0.25">
      <c r="B30" s="164">
        <v>21</v>
      </c>
      <c r="C30" s="88">
        <v>240</v>
      </c>
      <c r="D30" s="143">
        <v>1</v>
      </c>
      <c r="E30" s="143">
        <v>0</v>
      </c>
      <c r="F30" s="143">
        <v>14</v>
      </c>
      <c r="G30" s="143">
        <v>22</v>
      </c>
      <c r="H30" s="177">
        <v>60</v>
      </c>
      <c r="I30" s="177">
        <v>18</v>
      </c>
      <c r="J30" s="143">
        <f t="shared" si="22"/>
        <v>35</v>
      </c>
      <c r="K30" s="177">
        <f t="shared" si="33"/>
        <v>25</v>
      </c>
      <c r="L30" s="143">
        <f>+I30+K30-O30</f>
        <v>35</v>
      </c>
      <c r="M30" s="103">
        <f t="shared" si="3"/>
        <v>0</v>
      </c>
      <c r="N30" s="178">
        <f t="shared" si="4"/>
        <v>0</v>
      </c>
      <c r="O30" s="103">
        <v>8</v>
      </c>
      <c r="P30" s="103">
        <f t="shared" si="23"/>
        <v>8.5209860185049475</v>
      </c>
      <c r="Q30" s="103">
        <f t="shared" si="5"/>
        <v>18.479013981495051</v>
      </c>
      <c r="R30" s="178">
        <f t="shared" si="6"/>
        <v>0</v>
      </c>
      <c r="S30" s="103">
        <f t="shared" si="24"/>
        <v>5.1119520980802395</v>
      </c>
      <c r="T30" s="146">
        <f t="shared" si="32"/>
        <v>29.888047901919762</v>
      </c>
      <c r="U30" s="178">
        <f t="shared" si="25"/>
        <v>0</v>
      </c>
      <c r="V30" s="146">
        <f t="shared" si="26"/>
        <v>35</v>
      </c>
      <c r="W30" s="154">
        <v>35</v>
      </c>
      <c r="X30" s="36">
        <f t="shared" si="7"/>
        <v>315</v>
      </c>
      <c r="Y30" s="36">
        <f t="shared" si="8"/>
        <v>-75</v>
      </c>
      <c r="Z30" s="15">
        <v>153345</v>
      </c>
      <c r="AA30" s="105">
        <v>158298</v>
      </c>
      <c r="AB30" s="92">
        <f t="shared" si="9"/>
        <v>36802800</v>
      </c>
      <c r="AC30" s="92">
        <f t="shared" si="10"/>
        <v>153345</v>
      </c>
      <c r="AD30" s="92">
        <f t="shared" si="11"/>
        <v>0</v>
      </c>
      <c r="AE30" s="92">
        <f t="shared" si="12"/>
        <v>2216172</v>
      </c>
      <c r="AF30" s="92">
        <f t="shared" si="13"/>
        <v>3482556</v>
      </c>
      <c r="AG30" s="92">
        <f t="shared" si="14"/>
        <v>5540430</v>
      </c>
      <c r="AH30" s="92">
        <f t="shared" si="15"/>
        <v>5540430</v>
      </c>
      <c r="AI30" s="92">
        <f t="shared" si="16"/>
        <v>0</v>
      </c>
      <c r="AJ30" s="92">
        <f t="shared" si="17"/>
        <v>1266384</v>
      </c>
      <c r="AK30" s="92">
        <f t="shared" si="18"/>
        <v>1306650.6010076413</v>
      </c>
      <c r="AL30" s="179">
        <f t="shared" si="19"/>
        <v>2925190.9552427037</v>
      </c>
      <c r="AM30" s="179">
        <f t="shared" si="27"/>
        <v>809211.79322190571</v>
      </c>
      <c r="AN30" s="179">
        <f t="shared" si="28"/>
        <v>4731218.2067780942</v>
      </c>
      <c r="AO30" s="179">
        <f t="shared" si="20"/>
        <v>5540430</v>
      </c>
      <c r="AP30" s="92">
        <f t="shared" si="21"/>
        <v>5540430</v>
      </c>
      <c r="AQ30" s="94">
        <f t="shared" si="29"/>
        <v>33512018.556250345</v>
      </c>
    </row>
    <row r="31" spans="2:53" x14ac:dyDescent="0.25">
      <c r="B31" s="5">
        <v>22</v>
      </c>
      <c r="C31" s="88">
        <v>4</v>
      </c>
      <c r="D31" s="143">
        <v>0</v>
      </c>
      <c r="E31" s="143">
        <v>0</v>
      </c>
      <c r="F31" s="143">
        <v>1</v>
      </c>
      <c r="G31" s="143">
        <v>1</v>
      </c>
      <c r="H31" s="177">
        <v>1</v>
      </c>
      <c r="I31" s="177">
        <v>0</v>
      </c>
      <c r="J31" s="143">
        <f t="shared" si="22"/>
        <v>1</v>
      </c>
      <c r="K31" s="177">
        <f t="shared" si="33"/>
        <v>0</v>
      </c>
      <c r="L31" s="143">
        <f t="shared" si="30"/>
        <v>0</v>
      </c>
      <c r="M31" s="103">
        <f t="shared" si="3"/>
        <v>1</v>
      </c>
      <c r="N31" s="178">
        <f t="shared" si="4"/>
        <v>0</v>
      </c>
      <c r="O31" s="103">
        <f t="shared" ref="O31:O50" si="35">W31-(L31+M31)</f>
        <v>0</v>
      </c>
      <c r="P31" s="103">
        <f t="shared" si="23"/>
        <v>0.24345674338585566</v>
      </c>
      <c r="Q31" s="103">
        <f t="shared" si="5"/>
        <v>0.75654325661414434</v>
      </c>
      <c r="R31" s="178">
        <f t="shared" si="6"/>
        <v>0</v>
      </c>
      <c r="S31" s="103">
        <f t="shared" si="24"/>
        <v>0.14605577423086399</v>
      </c>
      <c r="T31" s="146">
        <f t="shared" si="32"/>
        <v>0.85394422576913598</v>
      </c>
      <c r="U31" s="178">
        <f t="shared" si="25"/>
        <v>0</v>
      </c>
      <c r="V31" s="146">
        <f t="shared" si="26"/>
        <v>1</v>
      </c>
      <c r="W31" s="147">
        <v>1</v>
      </c>
      <c r="X31" s="36">
        <f t="shared" si="7"/>
        <v>8</v>
      </c>
      <c r="Y31" s="36">
        <f t="shared" si="8"/>
        <v>-4</v>
      </c>
      <c r="Z31" s="15">
        <v>262044</v>
      </c>
      <c r="AA31" s="105">
        <v>270504</v>
      </c>
      <c r="AB31" s="92">
        <f t="shared" si="9"/>
        <v>1048176</v>
      </c>
      <c r="AC31" s="92">
        <f t="shared" si="10"/>
        <v>0</v>
      </c>
      <c r="AD31" s="92">
        <f t="shared" si="11"/>
        <v>0</v>
      </c>
      <c r="AE31" s="92">
        <f t="shared" si="12"/>
        <v>270504</v>
      </c>
      <c r="AF31" s="92">
        <f t="shared" si="13"/>
        <v>270504</v>
      </c>
      <c r="AG31" s="92">
        <f t="shared" si="14"/>
        <v>270504</v>
      </c>
      <c r="AH31" s="92">
        <f t="shared" si="15"/>
        <v>0</v>
      </c>
      <c r="AI31" s="92">
        <f t="shared" si="16"/>
        <v>262044</v>
      </c>
      <c r="AJ31" s="92">
        <f t="shared" si="17"/>
        <v>0</v>
      </c>
      <c r="AK31" s="92">
        <f t="shared" si="18"/>
        <v>63796.378863803162</v>
      </c>
      <c r="AL31" s="179">
        <f t="shared" si="19"/>
        <v>204647.97708715251</v>
      </c>
      <c r="AM31" s="179">
        <f t="shared" si="27"/>
        <v>39508.671152545634</v>
      </c>
      <c r="AN31" s="179">
        <f t="shared" si="28"/>
        <v>230995.32884745437</v>
      </c>
      <c r="AO31" s="179">
        <f t="shared" si="20"/>
        <v>270504</v>
      </c>
      <c r="AP31" s="92">
        <f t="shared" si="21"/>
        <v>270504</v>
      </c>
      <c r="AQ31" s="94">
        <f t="shared" si="29"/>
        <v>1883008.3559509555</v>
      </c>
    </row>
    <row r="32" spans="2:53" x14ac:dyDescent="0.25">
      <c r="B32" s="5">
        <v>23</v>
      </c>
      <c r="C32" s="88">
        <v>24</v>
      </c>
      <c r="D32" s="143">
        <v>0</v>
      </c>
      <c r="E32" s="143">
        <v>0</v>
      </c>
      <c r="F32" s="143">
        <v>0</v>
      </c>
      <c r="G32" s="143">
        <v>0</v>
      </c>
      <c r="H32" s="177">
        <v>6</v>
      </c>
      <c r="I32" s="177">
        <v>2</v>
      </c>
      <c r="J32" s="143">
        <f t="shared" si="22"/>
        <v>6</v>
      </c>
      <c r="K32" s="177">
        <f t="shared" si="33"/>
        <v>0</v>
      </c>
      <c r="L32" s="143">
        <f t="shared" si="30"/>
        <v>2</v>
      </c>
      <c r="M32" s="103">
        <f t="shared" si="3"/>
        <v>4</v>
      </c>
      <c r="N32" s="178">
        <f t="shared" si="4"/>
        <v>0</v>
      </c>
      <c r="O32" s="103">
        <f t="shared" si="35"/>
        <v>0</v>
      </c>
      <c r="P32" s="103">
        <f t="shared" si="23"/>
        <v>1.4607404603151339</v>
      </c>
      <c r="Q32" s="103">
        <f t="shared" si="5"/>
        <v>4.5392595396848661</v>
      </c>
      <c r="R32" s="178">
        <f t="shared" si="6"/>
        <v>0</v>
      </c>
      <c r="S32" s="103">
        <f t="shared" si="24"/>
        <v>0.87633464538518402</v>
      </c>
      <c r="T32" s="146">
        <f t="shared" si="32"/>
        <v>5.1236653546148156</v>
      </c>
      <c r="U32" s="178">
        <f t="shared" si="25"/>
        <v>0</v>
      </c>
      <c r="V32" s="146">
        <f t="shared" si="26"/>
        <v>6</v>
      </c>
      <c r="W32" s="147">
        <v>6</v>
      </c>
      <c r="X32" s="36">
        <f t="shared" si="7"/>
        <v>38</v>
      </c>
      <c r="Y32" s="36">
        <f t="shared" si="8"/>
        <v>-14</v>
      </c>
      <c r="Z32" s="15">
        <v>114222</v>
      </c>
      <c r="AA32" s="105">
        <v>117912</v>
      </c>
      <c r="AB32" s="92">
        <f t="shared" si="9"/>
        <v>2741328</v>
      </c>
      <c r="AC32" s="92">
        <f t="shared" si="10"/>
        <v>0</v>
      </c>
      <c r="AD32" s="92">
        <f t="shared" si="11"/>
        <v>0</v>
      </c>
      <c r="AE32" s="92">
        <f t="shared" si="12"/>
        <v>0</v>
      </c>
      <c r="AF32" s="92">
        <f t="shared" si="13"/>
        <v>0</v>
      </c>
      <c r="AG32" s="92">
        <f t="shared" si="14"/>
        <v>707472</v>
      </c>
      <c r="AH32" s="92">
        <f t="shared" si="15"/>
        <v>235824</v>
      </c>
      <c r="AI32" s="92">
        <f t="shared" si="16"/>
        <v>456888</v>
      </c>
      <c r="AJ32" s="92">
        <f t="shared" si="17"/>
        <v>0</v>
      </c>
      <c r="AK32" s="92">
        <f t="shared" si="18"/>
        <v>166848.69685811523</v>
      </c>
      <c r="AL32" s="179">
        <f t="shared" si="19"/>
        <v>535233.17084332195</v>
      </c>
      <c r="AM32" s="179">
        <f t="shared" si="27"/>
        <v>103330.37070665782</v>
      </c>
      <c r="AN32" s="179">
        <f t="shared" si="28"/>
        <v>604141.62929334212</v>
      </c>
      <c r="AO32" s="179">
        <f t="shared" si="20"/>
        <v>707472</v>
      </c>
      <c r="AP32" s="92">
        <f t="shared" si="21"/>
        <v>707472</v>
      </c>
      <c r="AQ32" s="94">
        <f t="shared" si="29"/>
        <v>3517209.8677014373</v>
      </c>
    </row>
    <row r="33" spans="2:43" x14ac:dyDescent="0.25">
      <c r="B33" s="5">
        <v>24</v>
      </c>
      <c r="C33" s="88">
        <v>152</v>
      </c>
      <c r="D33" s="143">
        <v>0</v>
      </c>
      <c r="E33" s="143">
        <v>0</v>
      </c>
      <c r="F33" s="143">
        <v>3</v>
      </c>
      <c r="G33" s="143">
        <v>29</v>
      </c>
      <c r="H33" s="177">
        <v>38</v>
      </c>
      <c r="I33" s="177">
        <v>11</v>
      </c>
      <c r="J33" s="143">
        <f t="shared" si="22"/>
        <v>38</v>
      </c>
      <c r="K33" s="177">
        <f t="shared" si="33"/>
        <v>0</v>
      </c>
      <c r="L33" s="143">
        <f t="shared" si="30"/>
        <v>11</v>
      </c>
      <c r="M33" s="103">
        <f t="shared" si="3"/>
        <v>27</v>
      </c>
      <c r="N33" s="178">
        <f t="shared" si="4"/>
        <v>0</v>
      </c>
      <c r="O33" s="103">
        <f t="shared" si="35"/>
        <v>0</v>
      </c>
      <c r="P33" s="103">
        <f t="shared" si="23"/>
        <v>9.2513562486625158</v>
      </c>
      <c r="Q33" s="103">
        <f t="shared" si="5"/>
        <v>28.748643751337482</v>
      </c>
      <c r="R33" s="178">
        <f t="shared" si="6"/>
        <v>0</v>
      </c>
      <c r="S33" s="103">
        <f t="shared" si="24"/>
        <v>5.5501194207728322</v>
      </c>
      <c r="T33" s="146">
        <f t="shared" si="32"/>
        <v>32.44988057922717</v>
      </c>
      <c r="U33" s="178">
        <f t="shared" si="25"/>
        <v>0</v>
      </c>
      <c r="V33" s="146">
        <f t="shared" si="26"/>
        <v>38</v>
      </c>
      <c r="W33" s="147">
        <v>38</v>
      </c>
      <c r="X33" s="36">
        <f t="shared" si="7"/>
        <v>271</v>
      </c>
      <c r="Y33" s="36">
        <f t="shared" si="8"/>
        <v>-119</v>
      </c>
      <c r="Z33" s="15">
        <v>87348</v>
      </c>
      <c r="AA33" s="105">
        <v>90168</v>
      </c>
      <c r="AB33" s="92">
        <f t="shared" si="9"/>
        <v>13276896</v>
      </c>
      <c r="AC33" s="92">
        <f t="shared" si="10"/>
        <v>0</v>
      </c>
      <c r="AD33" s="92">
        <f t="shared" si="11"/>
        <v>0</v>
      </c>
      <c r="AE33" s="92">
        <f t="shared" si="12"/>
        <v>270504</v>
      </c>
      <c r="AF33" s="92">
        <f t="shared" si="13"/>
        <v>2614872</v>
      </c>
      <c r="AG33" s="92">
        <f t="shared" si="14"/>
        <v>3426384</v>
      </c>
      <c r="AH33" s="92">
        <f t="shared" si="15"/>
        <v>991848</v>
      </c>
      <c r="AI33" s="92">
        <f t="shared" si="16"/>
        <v>2358396</v>
      </c>
      <c r="AJ33" s="92">
        <f t="shared" si="17"/>
        <v>0</v>
      </c>
      <c r="AK33" s="92">
        <f t="shared" si="18"/>
        <v>808087.4656081734</v>
      </c>
      <c r="AL33" s="179">
        <f t="shared" si="19"/>
        <v>2592207.709770598</v>
      </c>
      <c r="AM33" s="179">
        <f t="shared" si="27"/>
        <v>500443.16793224472</v>
      </c>
      <c r="AN33" s="179">
        <f t="shared" si="28"/>
        <v>2925940.8320677555</v>
      </c>
      <c r="AO33" s="179">
        <f t="shared" si="20"/>
        <v>3426384</v>
      </c>
      <c r="AP33" s="92">
        <f t="shared" si="21"/>
        <v>3426384</v>
      </c>
      <c r="AQ33" s="94">
        <f t="shared" si="29"/>
        <v>19915067.17537877</v>
      </c>
    </row>
    <row r="34" spans="2:43" x14ac:dyDescent="0.25">
      <c r="B34" s="5">
        <v>25</v>
      </c>
      <c r="C34" s="88">
        <v>24</v>
      </c>
      <c r="D34" s="143">
        <v>0</v>
      </c>
      <c r="E34" s="143">
        <v>0</v>
      </c>
      <c r="F34" s="143">
        <v>0</v>
      </c>
      <c r="G34" s="143">
        <v>3</v>
      </c>
      <c r="H34" s="177">
        <v>6</v>
      </c>
      <c r="I34" s="177">
        <v>2</v>
      </c>
      <c r="J34" s="143">
        <f t="shared" si="22"/>
        <v>6</v>
      </c>
      <c r="K34" s="177">
        <f t="shared" si="33"/>
        <v>0</v>
      </c>
      <c r="L34" s="143">
        <f t="shared" si="30"/>
        <v>2</v>
      </c>
      <c r="M34" s="103">
        <f t="shared" si="3"/>
        <v>4</v>
      </c>
      <c r="N34" s="178">
        <f t="shared" si="4"/>
        <v>0</v>
      </c>
      <c r="O34" s="103">
        <f t="shared" si="35"/>
        <v>0</v>
      </c>
      <c r="P34" s="103">
        <f t="shared" si="23"/>
        <v>1.4607404603151339</v>
      </c>
      <c r="Q34" s="103">
        <f t="shared" si="5"/>
        <v>4.5392595396848661</v>
      </c>
      <c r="R34" s="178">
        <f t="shared" si="6"/>
        <v>0</v>
      </c>
      <c r="S34" s="103">
        <f t="shared" si="24"/>
        <v>0.87633464538518402</v>
      </c>
      <c r="T34" s="146">
        <f t="shared" si="32"/>
        <v>5.1236653546148156</v>
      </c>
      <c r="U34" s="178">
        <f t="shared" si="25"/>
        <v>0</v>
      </c>
      <c r="V34" s="146">
        <f t="shared" si="26"/>
        <v>6</v>
      </c>
      <c r="W34" s="147">
        <v>6</v>
      </c>
      <c r="X34" s="36">
        <f t="shared" si="7"/>
        <v>41</v>
      </c>
      <c r="Y34" s="36">
        <f t="shared" si="8"/>
        <v>-17</v>
      </c>
      <c r="Z34" s="15">
        <v>87348</v>
      </c>
      <c r="AA34" s="105">
        <v>90168</v>
      </c>
      <c r="AB34" s="92">
        <f t="shared" si="9"/>
        <v>2096352</v>
      </c>
      <c r="AC34" s="92">
        <f t="shared" si="10"/>
        <v>0</v>
      </c>
      <c r="AD34" s="92">
        <f t="shared" si="11"/>
        <v>0</v>
      </c>
      <c r="AE34" s="92">
        <f t="shared" si="12"/>
        <v>0</v>
      </c>
      <c r="AF34" s="92">
        <f t="shared" si="13"/>
        <v>270504</v>
      </c>
      <c r="AG34" s="92">
        <f t="shared" si="14"/>
        <v>541008</v>
      </c>
      <c r="AH34" s="92">
        <f t="shared" si="15"/>
        <v>180336</v>
      </c>
      <c r="AI34" s="92">
        <f t="shared" si="16"/>
        <v>349392</v>
      </c>
      <c r="AJ34" s="92">
        <f t="shared" si="17"/>
        <v>0</v>
      </c>
      <c r="AK34" s="92">
        <f t="shared" si="18"/>
        <v>127592.75772760632</v>
      </c>
      <c r="AL34" s="179">
        <f t="shared" si="19"/>
        <v>409295.95417430502</v>
      </c>
      <c r="AM34" s="179">
        <f t="shared" si="27"/>
        <v>79017.342305091268</v>
      </c>
      <c r="AN34" s="179">
        <f t="shared" si="28"/>
        <v>461990.65769490867</v>
      </c>
      <c r="AO34" s="179">
        <f t="shared" si="20"/>
        <v>541008</v>
      </c>
      <c r="AP34" s="92">
        <f t="shared" si="21"/>
        <v>541008</v>
      </c>
      <c r="AQ34" s="94">
        <f t="shared" si="29"/>
        <v>2960144.7119019111</v>
      </c>
    </row>
    <row r="35" spans="2:43" x14ac:dyDescent="0.25">
      <c r="B35" s="5">
        <v>26</v>
      </c>
      <c r="C35" s="88">
        <v>40</v>
      </c>
      <c r="D35" s="143">
        <v>0</v>
      </c>
      <c r="E35" s="143">
        <v>0</v>
      </c>
      <c r="F35" s="143">
        <v>3</v>
      </c>
      <c r="G35" s="143">
        <v>4</v>
      </c>
      <c r="H35" s="177">
        <v>10</v>
      </c>
      <c r="I35" s="177">
        <v>3</v>
      </c>
      <c r="J35" s="143">
        <f t="shared" si="22"/>
        <v>10</v>
      </c>
      <c r="K35" s="177">
        <f t="shared" si="33"/>
        <v>0</v>
      </c>
      <c r="L35" s="143">
        <f t="shared" si="30"/>
        <v>3</v>
      </c>
      <c r="M35" s="103">
        <f t="shared" si="3"/>
        <v>7</v>
      </c>
      <c r="N35" s="178">
        <f t="shared" si="4"/>
        <v>0</v>
      </c>
      <c r="O35" s="103">
        <f t="shared" si="35"/>
        <v>0</v>
      </c>
      <c r="P35" s="103">
        <f t="shared" si="23"/>
        <v>2.4345674338585566</v>
      </c>
      <c r="Q35" s="103">
        <f t="shared" si="5"/>
        <v>7.5654325661414434</v>
      </c>
      <c r="R35" s="178">
        <f t="shared" si="6"/>
        <v>0</v>
      </c>
      <c r="S35" s="103">
        <f t="shared" si="24"/>
        <v>1.46055774230864</v>
      </c>
      <c r="T35" s="146">
        <f t="shared" si="32"/>
        <v>8.5394422576913591</v>
      </c>
      <c r="U35" s="178">
        <f t="shared" si="25"/>
        <v>0</v>
      </c>
      <c r="V35" s="146">
        <f t="shared" si="26"/>
        <v>10</v>
      </c>
      <c r="W35" s="147">
        <v>10</v>
      </c>
      <c r="X35" s="36">
        <f t="shared" si="7"/>
        <v>70</v>
      </c>
      <c r="Y35" s="36">
        <f t="shared" si="8"/>
        <v>-30</v>
      </c>
      <c r="Z35" s="15">
        <v>87348</v>
      </c>
      <c r="AA35" s="105">
        <v>90168</v>
      </c>
      <c r="AB35" s="92">
        <f t="shared" si="9"/>
        <v>3493920</v>
      </c>
      <c r="AC35" s="92">
        <f t="shared" si="10"/>
        <v>0</v>
      </c>
      <c r="AD35" s="92">
        <f t="shared" si="11"/>
        <v>0</v>
      </c>
      <c r="AE35" s="92">
        <f t="shared" si="12"/>
        <v>270504</v>
      </c>
      <c r="AF35" s="92">
        <f t="shared" si="13"/>
        <v>360672</v>
      </c>
      <c r="AG35" s="92">
        <f t="shared" si="14"/>
        <v>901680</v>
      </c>
      <c r="AH35" s="92">
        <f t="shared" si="15"/>
        <v>270504</v>
      </c>
      <c r="AI35" s="92">
        <f t="shared" si="16"/>
        <v>611436</v>
      </c>
      <c r="AJ35" s="92">
        <f t="shared" si="17"/>
        <v>0</v>
      </c>
      <c r="AK35" s="92">
        <f t="shared" si="18"/>
        <v>212654.59621267719</v>
      </c>
      <c r="AL35" s="179">
        <f t="shared" si="19"/>
        <v>682159.92362384172</v>
      </c>
      <c r="AM35" s="179">
        <f t="shared" si="27"/>
        <v>131695.57050848546</v>
      </c>
      <c r="AN35" s="179">
        <f t="shared" si="28"/>
        <v>769984.42949151446</v>
      </c>
      <c r="AO35" s="179">
        <f t="shared" si="20"/>
        <v>901680</v>
      </c>
      <c r="AP35" s="92">
        <f t="shared" si="21"/>
        <v>901680</v>
      </c>
      <c r="AQ35" s="94">
        <f t="shared" si="29"/>
        <v>5112970.5198365189</v>
      </c>
    </row>
    <row r="36" spans="2:43" x14ac:dyDescent="0.25">
      <c r="B36" s="5">
        <v>27</v>
      </c>
      <c r="C36" s="88">
        <v>24</v>
      </c>
      <c r="D36" s="143">
        <v>0</v>
      </c>
      <c r="E36" s="143">
        <v>2</v>
      </c>
      <c r="F36" s="143">
        <v>4</v>
      </c>
      <c r="G36" s="143">
        <v>6</v>
      </c>
      <c r="H36" s="177">
        <v>6</v>
      </c>
      <c r="I36" s="177">
        <v>2</v>
      </c>
      <c r="J36" s="143">
        <f t="shared" si="22"/>
        <v>6</v>
      </c>
      <c r="K36" s="177">
        <f t="shared" si="33"/>
        <v>0</v>
      </c>
      <c r="L36" s="143">
        <f t="shared" si="30"/>
        <v>2</v>
      </c>
      <c r="M36" s="103">
        <f t="shared" si="3"/>
        <v>4</v>
      </c>
      <c r="N36" s="178">
        <f t="shared" si="4"/>
        <v>0</v>
      </c>
      <c r="O36" s="103">
        <f t="shared" si="35"/>
        <v>0</v>
      </c>
      <c r="P36" s="103">
        <f t="shared" si="23"/>
        <v>1.4607404603151339</v>
      </c>
      <c r="Q36" s="103">
        <f t="shared" si="5"/>
        <v>4.5392595396848661</v>
      </c>
      <c r="R36" s="178">
        <f t="shared" si="6"/>
        <v>0</v>
      </c>
      <c r="S36" s="103">
        <f t="shared" si="24"/>
        <v>0.87633464538518402</v>
      </c>
      <c r="T36" s="146">
        <f t="shared" si="32"/>
        <v>5.1236653546148156</v>
      </c>
      <c r="U36" s="178">
        <f t="shared" si="25"/>
        <v>0</v>
      </c>
      <c r="V36" s="146">
        <f t="shared" si="26"/>
        <v>6</v>
      </c>
      <c r="W36" s="147">
        <v>6</v>
      </c>
      <c r="X36" s="36">
        <f t="shared" si="7"/>
        <v>50</v>
      </c>
      <c r="Y36" s="36">
        <f t="shared" si="8"/>
        <v>-26</v>
      </c>
      <c r="Z36" s="15">
        <v>87348</v>
      </c>
      <c r="AA36" s="105">
        <v>90168</v>
      </c>
      <c r="AB36" s="92">
        <f t="shared" si="9"/>
        <v>2096352</v>
      </c>
      <c r="AC36" s="92">
        <f t="shared" si="10"/>
        <v>0</v>
      </c>
      <c r="AD36" s="92">
        <f t="shared" si="11"/>
        <v>174696</v>
      </c>
      <c r="AE36" s="92">
        <f t="shared" si="12"/>
        <v>360672</v>
      </c>
      <c r="AF36" s="92">
        <f t="shared" si="13"/>
        <v>541008</v>
      </c>
      <c r="AG36" s="92">
        <f t="shared" si="14"/>
        <v>541008</v>
      </c>
      <c r="AH36" s="92">
        <f t="shared" si="15"/>
        <v>180336</v>
      </c>
      <c r="AI36" s="92">
        <f t="shared" si="16"/>
        <v>349392</v>
      </c>
      <c r="AJ36" s="92">
        <f t="shared" si="17"/>
        <v>0</v>
      </c>
      <c r="AK36" s="92">
        <f t="shared" si="18"/>
        <v>127592.75772760632</v>
      </c>
      <c r="AL36" s="179">
        <f t="shared" si="19"/>
        <v>409295.95417430502</v>
      </c>
      <c r="AM36" s="179">
        <f t="shared" si="27"/>
        <v>79017.342305091268</v>
      </c>
      <c r="AN36" s="179">
        <f t="shared" si="28"/>
        <v>461990.65769490867</v>
      </c>
      <c r="AO36" s="179">
        <f t="shared" si="20"/>
        <v>541008</v>
      </c>
      <c r="AP36" s="92">
        <f t="shared" si="21"/>
        <v>541008</v>
      </c>
      <c r="AQ36" s="94">
        <f t="shared" si="29"/>
        <v>3766016.7119019111</v>
      </c>
    </row>
    <row r="37" spans="2:43" x14ac:dyDescent="0.25">
      <c r="B37" s="5">
        <v>28</v>
      </c>
      <c r="C37" s="88">
        <v>32</v>
      </c>
      <c r="D37" s="143">
        <v>0</v>
      </c>
      <c r="E37" s="143">
        <v>0</v>
      </c>
      <c r="F37" s="143">
        <v>0</v>
      </c>
      <c r="G37" s="143">
        <v>4</v>
      </c>
      <c r="H37" s="177">
        <v>8</v>
      </c>
      <c r="I37" s="177">
        <v>2</v>
      </c>
      <c r="J37" s="143">
        <f t="shared" si="22"/>
        <v>8</v>
      </c>
      <c r="K37" s="177">
        <f t="shared" si="33"/>
        <v>0</v>
      </c>
      <c r="L37" s="143">
        <f t="shared" si="30"/>
        <v>2</v>
      </c>
      <c r="M37" s="103">
        <f t="shared" si="3"/>
        <v>6</v>
      </c>
      <c r="N37" s="178">
        <f t="shared" si="4"/>
        <v>0</v>
      </c>
      <c r="O37" s="103">
        <f t="shared" si="35"/>
        <v>0</v>
      </c>
      <c r="P37" s="103">
        <f t="shared" si="23"/>
        <v>1.9476539470868452</v>
      </c>
      <c r="Q37" s="103">
        <f t="shared" si="5"/>
        <v>6.0523460529131548</v>
      </c>
      <c r="R37" s="178">
        <f t="shared" si="6"/>
        <v>0</v>
      </c>
      <c r="S37" s="103">
        <f t="shared" si="24"/>
        <v>1.168446193846912</v>
      </c>
      <c r="T37" s="146">
        <f t="shared" si="32"/>
        <v>6.8315538061530878</v>
      </c>
      <c r="U37" s="178">
        <f t="shared" si="25"/>
        <v>0</v>
      </c>
      <c r="V37" s="146">
        <f t="shared" si="26"/>
        <v>8</v>
      </c>
      <c r="W37" s="147">
        <v>8</v>
      </c>
      <c r="X37" s="36">
        <f t="shared" si="7"/>
        <v>54</v>
      </c>
      <c r="Y37" s="36">
        <f t="shared" si="8"/>
        <v>-22</v>
      </c>
      <c r="Z37" s="15">
        <v>53754</v>
      </c>
      <c r="AA37" s="105">
        <v>55491</v>
      </c>
      <c r="AB37" s="92">
        <f t="shared" si="9"/>
        <v>1720128</v>
      </c>
      <c r="AC37" s="92">
        <f t="shared" si="10"/>
        <v>0</v>
      </c>
      <c r="AD37" s="92">
        <f t="shared" si="11"/>
        <v>0</v>
      </c>
      <c r="AE37" s="92">
        <f t="shared" si="12"/>
        <v>0</v>
      </c>
      <c r="AF37" s="92">
        <f t="shared" si="13"/>
        <v>221964</v>
      </c>
      <c r="AG37" s="92">
        <f t="shared" si="14"/>
        <v>443928</v>
      </c>
      <c r="AH37" s="92">
        <f t="shared" si="15"/>
        <v>110982</v>
      </c>
      <c r="AI37" s="92">
        <f t="shared" si="16"/>
        <v>322524</v>
      </c>
      <c r="AJ37" s="92">
        <f t="shared" si="17"/>
        <v>0</v>
      </c>
      <c r="AK37" s="92">
        <f t="shared" si="18"/>
        <v>104694.19027170628</v>
      </c>
      <c r="AL37" s="179">
        <f t="shared" si="19"/>
        <v>335850.73482220387</v>
      </c>
      <c r="AM37" s="179">
        <f t="shared" si="27"/>
        <v>64838.247742758991</v>
      </c>
      <c r="AN37" s="179">
        <f t="shared" si="28"/>
        <v>379089.75225724099</v>
      </c>
      <c r="AO37" s="179">
        <f t="shared" si="20"/>
        <v>443928</v>
      </c>
      <c r="AP37" s="92">
        <f t="shared" si="21"/>
        <v>443928</v>
      </c>
      <c r="AQ37" s="94">
        <f t="shared" si="29"/>
        <v>2427798.9250939102</v>
      </c>
    </row>
    <row r="38" spans="2:43" x14ac:dyDescent="0.25">
      <c r="B38" s="5">
        <v>29</v>
      </c>
      <c r="C38" s="88">
        <v>24</v>
      </c>
      <c r="D38" s="143">
        <v>0</v>
      </c>
      <c r="E38" s="143">
        <v>0</v>
      </c>
      <c r="F38" s="143">
        <v>0</v>
      </c>
      <c r="G38" s="143">
        <v>0</v>
      </c>
      <c r="H38" s="177">
        <v>6</v>
      </c>
      <c r="I38" s="177">
        <v>2</v>
      </c>
      <c r="J38" s="143">
        <f t="shared" si="22"/>
        <v>6</v>
      </c>
      <c r="K38" s="177">
        <v>0</v>
      </c>
      <c r="L38" s="143">
        <f t="shared" si="30"/>
        <v>2</v>
      </c>
      <c r="M38" s="103">
        <f t="shared" si="3"/>
        <v>3</v>
      </c>
      <c r="N38" s="178">
        <f t="shared" si="4"/>
        <v>0</v>
      </c>
      <c r="O38" s="103">
        <f t="shared" si="35"/>
        <v>0</v>
      </c>
      <c r="P38" s="103">
        <f t="shared" si="23"/>
        <v>1.2172837169292783</v>
      </c>
      <c r="Q38" s="103">
        <f t="shared" si="5"/>
        <v>3.7827162830707217</v>
      </c>
      <c r="R38" s="178">
        <f t="shared" si="6"/>
        <v>0</v>
      </c>
      <c r="S38" s="103">
        <f t="shared" si="24"/>
        <v>0.73027887115432</v>
      </c>
      <c r="T38" s="146">
        <f t="shared" si="32"/>
        <v>4.2697211288456796</v>
      </c>
      <c r="U38" s="178">
        <f t="shared" si="25"/>
        <v>0</v>
      </c>
      <c r="V38" s="146">
        <f t="shared" si="26"/>
        <v>5</v>
      </c>
      <c r="W38" s="147">
        <v>5</v>
      </c>
      <c r="X38" s="36">
        <f t="shared" si="7"/>
        <v>34</v>
      </c>
      <c r="Y38" s="36">
        <f t="shared" si="8"/>
        <v>-10</v>
      </c>
      <c r="Z38" s="15">
        <v>33594</v>
      </c>
      <c r="AA38" s="105">
        <v>34680</v>
      </c>
      <c r="AB38" s="92">
        <f t="shared" si="9"/>
        <v>806256</v>
      </c>
      <c r="AC38" s="92">
        <f t="shared" si="10"/>
        <v>0</v>
      </c>
      <c r="AD38" s="92">
        <f t="shared" si="11"/>
        <v>0</v>
      </c>
      <c r="AE38" s="92">
        <f t="shared" si="12"/>
        <v>0</v>
      </c>
      <c r="AF38" s="92">
        <f t="shared" si="13"/>
        <v>0</v>
      </c>
      <c r="AG38" s="92">
        <f t="shared" si="14"/>
        <v>208080</v>
      </c>
      <c r="AH38" s="92">
        <f t="shared" si="15"/>
        <v>69360</v>
      </c>
      <c r="AI38" s="92">
        <f t="shared" si="16"/>
        <v>100782</v>
      </c>
      <c r="AJ38" s="92">
        <f t="shared" si="17"/>
        <v>0</v>
      </c>
      <c r="AK38" s="92">
        <f t="shared" si="18"/>
        <v>40893.429186522175</v>
      </c>
      <c r="AL38" s="179">
        <f t="shared" si="19"/>
        <v>131184.60069689262</v>
      </c>
      <c r="AM38" s="179">
        <f t="shared" si="27"/>
        <v>25326.071251631816</v>
      </c>
      <c r="AN38" s="179">
        <f t="shared" si="28"/>
        <v>148073.92874836817</v>
      </c>
      <c r="AO38" s="179">
        <f t="shared" si="20"/>
        <v>173400</v>
      </c>
      <c r="AP38" s="92">
        <f t="shared" si="21"/>
        <v>173400</v>
      </c>
      <c r="AQ38" s="94">
        <f t="shared" si="29"/>
        <v>897100.02988341474</v>
      </c>
    </row>
    <row r="39" spans="2:43" x14ac:dyDescent="0.25">
      <c r="B39" s="5">
        <v>30</v>
      </c>
      <c r="C39" s="88">
        <v>4</v>
      </c>
      <c r="D39" s="143">
        <v>0</v>
      </c>
      <c r="E39" s="143">
        <v>0</v>
      </c>
      <c r="F39" s="143">
        <v>1</v>
      </c>
      <c r="G39" s="143">
        <v>0</v>
      </c>
      <c r="H39" s="177">
        <v>1</v>
      </c>
      <c r="I39" s="177">
        <v>0</v>
      </c>
      <c r="J39" s="143">
        <f t="shared" si="22"/>
        <v>1</v>
      </c>
      <c r="K39" s="177">
        <f t="shared" ref="K39:K45" si="36">+H39-W39</f>
        <v>0</v>
      </c>
      <c r="L39" s="143">
        <f t="shared" si="30"/>
        <v>0</v>
      </c>
      <c r="M39" s="103">
        <f t="shared" si="3"/>
        <v>1</v>
      </c>
      <c r="N39" s="178">
        <f t="shared" si="4"/>
        <v>0</v>
      </c>
      <c r="O39" s="103">
        <f t="shared" si="35"/>
        <v>0</v>
      </c>
      <c r="P39" s="103">
        <f t="shared" si="23"/>
        <v>0.24345674338585566</v>
      </c>
      <c r="Q39" s="103">
        <f t="shared" si="5"/>
        <v>0.75654325661414434</v>
      </c>
      <c r="R39" s="178">
        <f t="shared" si="6"/>
        <v>0</v>
      </c>
      <c r="S39" s="103">
        <f t="shared" si="24"/>
        <v>0.14605577423086399</v>
      </c>
      <c r="T39" s="146">
        <f t="shared" si="32"/>
        <v>0.85394422576913598</v>
      </c>
      <c r="U39" s="178">
        <f t="shared" si="25"/>
        <v>0</v>
      </c>
      <c r="V39" s="146">
        <f t="shared" si="26"/>
        <v>1</v>
      </c>
      <c r="W39" s="147">
        <v>1</v>
      </c>
      <c r="X39" s="36">
        <f t="shared" si="7"/>
        <v>7</v>
      </c>
      <c r="Y39" s="36">
        <f t="shared" si="8"/>
        <v>-3</v>
      </c>
      <c r="Z39" s="15">
        <v>153345</v>
      </c>
      <c r="AA39" s="105">
        <v>158298</v>
      </c>
      <c r="AB39" s="92">
        <f t="shared" si="9"/>
        <v>613380</v>
      </c>
      <c r="AC39" s="92">
        <f t="shared" si="10"/>
        <v>0</v>
      </c>
      <c r="AD39" s="92">
        <f t="shared" si="11"/>
        <v>0</v>
      </c>
      <c r="AE39" s="92">
        <f t="shared" si="12"/>
        <v>158298</v>
      </c>
      <c r="AF39" s="92">
        <f t="shared" si="13"/>
        <v>0</v>
      </c>
      <c r="AG39" s="92">
        <f t="shared" si="14"/>
        <v>158298</v>
      </c>
      <c r="AH39" s="92">
        <f t="shared" si="15"/>
        <v>0</v>
      </c>
      <c r="AI39" s="92">
        <f t="shared" si="16"/>
        <v>153345</v>
      </c>
      <c r="AJ39" s="92">
        <f t="shared" si="17"/>
        <v>0</v>
      </c>
      <c r="AK39" s="92">
        <f t="shared" si="18"/>
        <v>37332.874314504035</v>
      </c>
      <c r="AL39" s="179">
        <f t="shared" si="19"/>
        <v>119759.28443550582</v>
      </c>
      <c r="AM39" s="179">
        <f t="shared" si="27"/>
        <v>23120.33694919731</v>
      </c>
      <c r="AN39" s="179">
        <f t="shared" si="28"/>
        <v>135177.66305080269</v>
      </c>
      <c r="AO39" s="179">
        <f t="shared" si="20"/>
        <v>158298</v>
      </c>
      <c r="AP39" s="92">
        <f t="shared" si="21"/>
        <v>158298</v>
      </c>
      <c r="AQ39" s="94">
        <f t="shared" si="29"/>
        <v>943629.15875000984</v>
      </c>
    </row>
    <row r="40" spans="2:43" x14ac:dyDescent="0.25">
      <c r="B40" s="5">
        <v>31</v>
      </c>
      <c r="C40" s="88">
        <v>640</v>
      </c>
      <c r="D40" s="143">
        <v>48.6</v>
      </c>
      <c r="E40" s="143">
        <v>8.6</v>
      </c>
      <c r="F40" s="143">
        <v>63.400000000000006</v>
      </c>
      <c r="G40" s="143">
        <v>130</v>
      </c>
      <c r="H40" s="177">
        <v>160</v>
      </c>
      <c r="I40" s="177">
        <v>48</v>
      </c>
      <c r="J40" s="143">
        <f t="shared" si="22"/>
        <v>160</v>
      </c>
      <c r="K40" s="177">
        <f t="shared" si="36"/>
        <v>0</v>
      </c>
      <c r="L40" s="143">
        <f t="shared" si="30"/>
        <v>48</v>
      </c>
      <c r="M40" s="103">
        <f t="shared" si="3"/>
        <v>112</v>
      </c>
      <c r="N40" s="178">
        <f t="shared" si="4"/>
        <v>0</v>
      </c>
      <c r="O40" s="103">
        <f t="shared" si="35"/>
        <v>0</v>
      </c>
      <c r="P40" s="103">
        <f t="shared" si="23"/>
        <v>38.953078941736905</v>
      </c>
      <c r="Q40" s="103">
        <f t="shared" si="5"/>
        <v>121.0469210582631</v>
      </c>
      <c r="R40" s="178">
        <f t="shared" si="6"/>
        <v>0</v>
      </c>
      <c r="S40" s="103">
        <f t="shared" si="24"/>
        <v>23.36892387693824</v>
      </c>
      <c r="T40" s="146">
        <f t="shared" si="32"/>
        <v>136.63107612306175</v>
      </c>
      <c r="U40" s="178">
        <f t="shared" si="25"/>
        <v>0</v>
      </c>
      <c r="V40" s="146">
        <f t="shared" si="26"/>
        <v>160</v>
      </c>
      <c r="W40" s="103">
        <v>160</v>
      </c>
      <c r="X40" s="36">
        <f t="shared" si="7"/>
        <v>1258.5999999999999</v>
      </c>
      <c r="Y40" s="36">
        <f t="shared" si="8"/>
        <v>-618.59999999999991</v>
      </c>
      <c r="Z40" s="15">
        <v>262044</v>
      </c>
      <c r="AA40" s="105">
        <v>270507</v>
      </c>
      <c r="AB40" s="92">
        <f t="shared" si="9"/>
        <v>167708160</v>
      </c>
      <c r="AC40" s="92">
        <f t="shared" si="10"/>
        <v>12735338.4</v>
      </c>
      <c r="AD40" s="92">
        <f t="shared" si="11"/>
        <v>2253578.4</v>
      </c>
      <c r="AE40" s="92">
        <f t="shared" si="12"/>
        <v>17150143.800000001</v>
      </c>
      <c r="AF40" s="92">
        <f t="shared" si="13"/>
        <v>35165910</v>
      </c>
      <c r="AG40" s="92">
        <f t="shared" si="14"/>
        <v>43281120</v>
      </c>
      <c r="AH40" s="92">
        <f t="shared" si="15"/>
        <v>12984336</v>
      </c>
      <c r="AI40" s="92">
        <f t="shared" si="16"/>
        <v>29348928</v>
      </c>
      <c r="AJ40" s="92">
        <f t="shared" si="17"/>
        <v>0</v>
      </c>
      <c r="AK40" s="92">
        <f t="shared" si="18"/>
        <v>10207420.618208505</v>
      </c>
      <c r="AL40" s="179">
        <f t="shared" si="19"/>
        <v>32744039.474707574</v>
      </c>
      <c r="AM40" s="179">
        <f t="shared" si="27"/>
        <v>6321457.4911789326</v>
      </c>
      <c r="AN40" s="179">
        <f t="shared" si="28"/>
        <v>36959662.508821063</v>
      </c>
      <c r="AO40" s="179">
        <f t="shared" si="20"/>
        <v>43281120</v>
      </c>
      <c r="AP40" s="92">
        <f t="shared" si="21"/>
        <v>43281120</v>
      </c>
      <c r="AQ40" s="94">
        <f t="shared" si="29"/>
        <v>282433054.69291604</v>
      </c>
    </row>
    <row r="41" spans="2:43" x14ac:dyDescent="0.25">
      <c r="B41" s="5">
        <v>32</v>
      </c>
      <c r="C41" s="88">
        <v>32</v>
      </c>
      <c r="D41" s="143">
        <v>3.6</v>
      </c>
      <c r="E41" s="143">
        <v>0</v>
      </c>
      <c r="F41" s="143">
        <v>3.6</v>
      </c>
      <c r="G41" s="143">
        <v>7.6</v>
      </c>
      <c r="H41" s="177">
        <v>8</v>
      </c>
      <c r="I41" s="177">
        <v>2</v>
      </c>
      <c r="J41" s="143">
        <f t="shared" si="22"/>
        <v>8</v>
      </c>
      <c r="K41" s="177">
        <f t="shared" si="36"/>
        <v>0</v>
      </c>
      <c r="L41" s="143">
        <f t="shared" si="30"/>
        <v>2</v>
      </c>
      <c r="M41" s="103">
        <f t="shared" si="3"/>
        <v>6</v>
      </c>
      <c r="N41" s="178">
        <f t="shared" si="4"/>
        <v>0</v>
      </c>
      <c r="O41" s="103">
        <f t="shared" si="35"/>
        <v>0</v>
      </c>
      <c r="P41" s="103">
        <f t="shared" si="23"/>
        <v>1.9476539470868452</v>
      </c>
      <c r="Q41" s="103">
        <f t="shared" si="5"/>
        <v>6.0523460529131548</v>
      </c>
      <c r="R41" s="178">
        <f t="shared" si="6"/>
        <v>0</v>
      </c>
      <c r="S41" s="103">
        <f t="shared" si="24"/>
        <v>1.168446193846912</v>
      </c>
      <c r="T41" s="146">
        <f t="shared" si="32"/>
        <v>6.8315538061530878</v>
      </c>
      <c r="U41" s="178">
        <f t="shared" si="25"/>
        <v>0</v>
      </c>
      <c r="V41" s="146">
        <f t="shared" si="26"/>
        <v>8</v>
      </c>
      <c r="W41" s="147">
        <v>8</v>
      </c>
      <c r="X41" s="36">
        <f t="shared" si="7"/>
        <v>64.8</v>
      </c>
      <c r="Y41" s="36">
        <f t="shared" si="8"/>
        <v>-32.799999999999997</v>
      </c>
      <c r="Z41" s="15">
        <v>349392</v>
      </c>
      <c r="AA41" s="105">
        <v>360676</v>
      </c>
      <c r="AB41" s="92">
        <f t="shared" si="9"/>
        <v>11180544</v>
      </c>
      <c r="AC41" s="92">
        <f t="shared" si="10"/>
        <v>1257811.2</v>
      </c>
      <c r="AD41" s="92">
        <f t="shared" si="11"/>
        <v>0</v>
      </c>
      <c r="AE41" s="92">
        <f t="shared" si="12"/>
        <v>1298433.6000000001</v>
      </c>
      <c r="AF41" s="92">
        <f t="shared" si="13"/>
        <v>2741137.6</v>
      </c>
      <c r="AG41" s="92">
        <f t="shared" si="14"/>
        <v>2885408</v>
      </c>
      <c r="AH41" s="92">
        <f t="shared" si="15"/>
        <v>721352</v>
      </c>
      <c r="AI41" s="92">
        <f t="shared" si="16"/>
        <v>2096352</v>
      </c>
      <c r="AJ41" s="92">
        <f t="shared" si="17"/>
        <v>0</v>
      </c>
      <c r="AK41" s="92">
        <f t="shared" si="18"/>
        <v>680494.70788056706</v>
      </c>
      <c r="AL41" s="179">
        <f t="shared" si="19"/>
        <v>2182935.9649805049</v>
      </c>
      <c r="AM41" s="179">
        <f t="shared" si="27"/>
        <v>421430.49941192882</v>
      </c>
      <c r="AN41" s="179">
        <f t="shared" si="28"/>
        <v>2463977.5005880711</v>
      </c>
      <c r="AO41" s="179">
        <f t="shared" si="20"/>
        <v>2885408</v>
      </c>
      <c r="AP41" s="92">
        <f t="shared" si="21"/>
        <v>2885408</v>
      </c>
      <c r="AQ41" s="94">
        <f t="shared" si="29"/>
        <v>19634741.072861075</v>
      </c>
    </row>
    <row r="42" spans="2:43" x14ac:dyDescent="0.25">
      <c r="B42" s="5">
        <v>33</v>
      </c>
      <c r="C42" s="88">
        <v>64</v>
      </c>
      <c r="D42" s="143">
        <v>7.2</v>
      </c>
      <c r="E42" s="143">
        <v>1.8</v>
      </c>
      <c r="F42" s="143">
        <v>5.4</v>
      </c>
      <c r="G42" s="143">
        <v>15</v>
      </c>
      <c r="H42" s="177">
        <v>16</v>
      </c>
      <c r="I42" s="177">
        <v>5</v>
      </c>
      <c r="J42" s="143">
        <f t="shared" si="22"/>
        <v>16</v>
      </c>
      <c r="K42" s="177">
        <f t="shared" si="36"/>
        <v>0</v>
      </c>
      <c r="L42" s="143">
        <f t="shared" si="30"/>
        <v>5</v>
      </c>
      <c r="M42" s="103">
        <f t="shared" ref="M42:M73" si="37">+W42-L42</f>
        <v>11</v>
      </c>
      <c r="N42" s="178">
        <f t="shared" ref="N42:N73" si="38">W42-(L42+M42)</f>
        <v>0</v>
      </c>
      <c r="O42" s="103">
        <f t="shared" si="35"/>
        <v>0</v>
      </c>
      <c r="P42" s="103">
        <f t="shared" si="23"/>
        <v>3.8953078941736905</v>
      </c>
      <c r="Q42" s="103">
        <f t="shared" ref="Q42:Q73" si="39">+W42-(O42+P42)</f>
        <v>12.10469210582631</v>
      </c>
      <c r="R42" s="178">
        <f t="shared" ref="R42:R73" si="40">+W42-(O42+P42+Q42)</f>
        <v>0</v>
      </c>
      <c r="S42" s="103">
        <f t="shared" si="24"/>
        <v>2.3368923876938239</v>
      </c>
      <c r="T42" s="146">
        <f t="shared" si="32"/>
        <v>13.663107612306176</v>
      </c>
      <c r="U42" s="178">
        <f t="shared" si="25"/>
        <v>0</v>
      </c>
      <c r="V42" s="146">
        <f t="shared" si="26"/>
        <v>16</v>
      </c>
      <c r="W42" s="147">
        <v>16</v>
      </c>
      <c r="X42" s="36">
        <f t="shared" ref="X42:X78" si="41">SUM(D42:V42)</f>
        <v>130.4</v>
      </c>
      <c r="Y42" s="36">
        <f t="shared" ref="Y42:Y73" si="42">C42-X42</f>
        <v>-66.400000000000006</v>
      </c>
      <c r="Z42" s="15">
        <v>698784</v>
      </c>
      <c r="AA42" s="105">
        <v>721352</v>
      </c>
      <c r="AB42" s="92">
        <f t="shared" ref="AB42:AB78" si="43">C42*$Z42</f>
        <v>44722176</v>
      </c>
      <c r="AC42" s="92">
        <f t="shared" ref="AC42:AC78" si="44">D42*$Z42</f>
        <v>5031244.8</v>
      </c>
      <c r="AD42" s="92">
        <f t="shared" ref="AD42:AD78" si="45">E42*$Z42</f>
        <v>1257811.2</v>
      </c>
      <c r="AE42" s="92">
        <f t="shared" ref="AE42:AE78" si="46">F42*$AA42</f>
        <v>3895300.8000000003</v>
      </c>
      <c r="AF42" s="92">
        <f t="shared" ref="AF42:AF78" si="47">G42*$AA42</f>
        <v>10820280</v>
      </c>
      <c r="AG42" s="92">
        <f t="shared" ref="AG42:AG78" si="48">AA42*J42</f>
        <v>11541632</v>
      </c>
      <c r="AH42" s="92">
        <f t="shared" ref="AH42:AH78" si="49">AA42*L42</f>
        <v>3606760</v>
      </c>
      <c r="AI42" s="92">
        <f t="shared" ref="AI42:AI78" si="50">M42*Z42</f>
        <v>7686624</v>
      </c>
      <c r="AJ42" s="92">
        <f t="shared" ref="AJ42:AJ78" si="51">O42*AA42</f>
        <v>0</v>
      </c>
      <c r="AK42" s="92">
        <f t="shared" ref="AK42:AK78" si="52">+Z42*P42</f>
        <v>2721978.8315222682</v>
      </c>
      <c r="AL42" s="179">
        <f t="shared" ref="AL42:AL78" si="53">Q42*AA42</f>
        <v>8731743.8599220198</v>
      </c>
      <c r="AM42" s="179">
        <f t="shared" si="27"/>
        <v>1685721.9976477153</v>
      </c>
      <c r="AN42" s="179">
        <f t="shared" si="28"/>
        <v>9855910.0023522843</v>
      </c>
      <c r="AO42" s="179">
        <f t="shared" si="20"/>
        <v>11541632</v>
      </c>
      <c r="AP42" s="92">
        <f t="shared" ref="AP42:AP78" si="54">W42*$AA42</f>
        <v>11541632</v>
      </c>
      <c r="AQ42" s="94">
        <f t="shared" si="29"/>
        <v>78376639.49144429</v>
      </c>
    </row>
    <row r="43" spans="2:43" x14ac:dyDescent="0.25">
      <c r="B43" s="5">
        <v>34</v>
      </c>
      <c r="C43" s="88">
        <v>0</v>
      </c>
      <c r="D43" s="143">
        <v>0</v>
      </c>
      <c r="E43" s="143">
        <v>0</v>
      </c>
      <c r="F43" s="143">
        <v>0</v>
      </c>
      <c r="G43" s="143">
        <v>0</v>
      </c>
      <c r="H43" s="177">
        <v>0</v>
      </c>
      <c r="I43" s="177">
        <v>0</v>
      </c>
      <c r="J43" s="143">
        <f t="shared" si="22"/>
        <v>0</v>
      </c>
      <c r="K43" s="177">
        <f t="shared" si="36"/>
        <v>0</v>
      </c>
      <c r="L43" s="143">
        <f t="shared" si="30"/>
        <v>0</v>
      </c>
      <c r="M43" s="103">
        <f t="shared" si="37"/>
        <v>0</v>
      </c>
      <c r="N43" s="178">
        <f t="shared" si="38"/>
        <v>0</v>
      </c>
      <c r="O43" s="103">
        <f t="shared" si="35"/>
        <v>0</v>
      </c>
      <c r="P43" s="103">
        <f t="shared" si="23"/>
        <v>0</v>
      </c>
      <c r="Q43" s="103">
        <f t="shared" si="39"/>
        <v>0</v>
      </c>
      <c r="R43" s="178">
        <f t="shared" si="40"/>
        <v>0</v>
      </c>
      <c r="S43" s="103">
        <f t="shared" si="24"/>
        <v>0</v>
      </c>
      <c r="T43" s="146">
        <f t="shared" si="32"/>
        <v>0</v>
      </c>
      <c r="U43" s="178">
        <f t="shared" si="25"/>
        <v>0</v>
      </c>
      <c r="V43" s="146">
        <f t="shared" si="26"/>
        <v>0</v>
      </c>
      <c r="W43" s="147">
        <v>0</v>
      </c>
      <c r="X43" s="36">
        <f t="shared" si="41"/>
        <v>0</v>
      </c>
      <c r="Y43" s="36">
        <f t="shared" si="42"/>
        <v>0</v>
      </c>
      <c r="Z43" s="15">
        <v>309078</v>
      </c>
      <c r="AA43" s="105">
        <v>319059</v>
      </c>
      <c r="AB43" s="92">
        <f t="shared" si="43"/>
        <v>0</v>
      </c>
      <c r="AC43" s="92">
        <f t="shared" si="44"/>
        <v>0</v>
      </c>
      <c r="AD43" s="92">
        <f t="shared" si="45"/>
        <v>0</v>
      </c>
      <c r="AE43" s="92">
        <f t="shared" si="46"/>
        <v>0</v>
      </c>
      <c r="AF43" s="92">
        <f t="shared" si="47"/>
        <v>0</v>
      </c>
      <c r="AG43" s="92">
        <f t="shared" si="48"/>
        <v>0</v>
      </c>
      <c r="AH43" s="92">
        <f t="shared" si="49"/>
        <v>0</v>
      </c>
      <c r="AI43" s="92">
        <f t="shared" si="50"/>
        <v>0</v>
      </c>
      <c r="AJ43" s="92">
        <f t="shared" si="51"/>
        <v>0</v>
      </c>
      <c r="AK43" s="92">
        <f t="shared" si="52"/>
        <v>0</v>
      </c>
      <c r="AL43" s="179">
        <f t="shared" si="53"/>
        <v>0</v>
      </c>
      <c r="AM43" s="179">
        <f t="shared" si="27"/>
        <v>0</v>
      </c>
      <c r="AN43" s="179">
        <f t="shared" si="28"/>
        <v>0</v>
      </c>
      <c r="AO43" s="179">
        <f t="shared" si="20"/>
        <v>0</v>
      </c>
      <c r="AP43" s="92">
        <f t="shared" si="54"/>
        <v>0</v>
      </c>
      <c r="AQ43" s="94">
        <f t="shared" si="29"/>
        <v>0</v>
      </c>
    </row>
    <row r="44" spans="2:43" x14ac:dyDescent="0.25">
      <c r="B44" s="5">
        <v>35</v>
      </c>
      <c r="C44" s="88">
        <v>0</v>
      </c>
      <c r="D44" s="143">
        <v>0</v>
      </c>
      <c r="E44" s="143">
        <v>0</v>
      </c>
      <c r="F44" s="143">
        <v>0</v>
      </c>
      <c r="G44" s="143">
        <v>0</v>
      </c>
      <c r="H44" s="177">
        <v>0</v>
      </c>
      <c r="I44" s="177">
        <v>0</v>
      </c>
      <c r="J44" s="143">
        <f t="shared" si="22"/>
        <v>0</v>
      </c>
      <c r="K44" s="177">
        <f t="shared" si="36"/>
        <v>0</v>
      </c>
      <c r="L44" s="143">
        <f t="shared" si="30"/>
        <v>0</v>
      </c>
      <c r="M44" s="103">
        <f t="shared" si="37"/>
        <v>0</v>
      </c>
      <c r="N44" s="178">
        <f t="shared" si="38"/>
        <v>0</v>
      </c>
      <c r="O44" s="103">
        <f t="shared" si="35"/>
        <v>0</v>
      </c>
      <c r="P44" s="103">
        <f t="shared" si="23"/>
        <v>0</v>
      </c>
      <c r="Q44" s="103">
        <f t="shared" si="39"/>
        <v>0</v>
      </c>
      <c r="R44" s="178">
        <f t="shared" si="40"/>
        <v>0</v>
      </c>
      <c r="S44" s="103">
        <f t="shared" si="24"/>
        <v>0</v>
      </c>
      <c r="T44" s="146">
        <f t="shared" si="32"/>
        <v>0</v>
      </c>
      <c r="U44" s="178">
        <f t="shared" si="25"/>
        <v>0</v>
      </c>
      <c r="V44" s="146">
        <f t="shared" si="26"/>
        <v>0</v>
      </c>
      <c r="W44" s="147">
        <v>0</v>
      </c>
      <c r="X44" s="36">
        <f t="shared" si="41"/>
        <v>0</v>
      </c>
      <c r="Y44" s="36">
        <f t="shared" si="42"/>
        <v>0</v>
      </c>
      <c r="Z44" s="15">
        <v>412104</v>
      </c>
      <c r="AA44" s="105">
        <v>425412</v>
      </c>
      <c r="AB44" s="92">
        <f t="shared" si="43"/>
        <v>0</v>
      </c>
      <c r="AC44" s="92">
        <f t="shared" si="44"/>
        <v>0</v>
      </c>
      <c r="AD44" s="92">
        <f t="shared" si="45"/>
        <v>0</v>
      </c>
      <c r="AE44" s="92">
        <f t="shared" si="46"/>
        <v>0</v>
      </c>
      <c r="AF44" s="92">
        <f t="shared" si="47"/>
        <v>0</v>
      </c>
      <c r="AG44" s="92">
        <f t="shared" si="48"/>
        <v>0</v>
      </c>
      <c r="AH44" s="92">
        <f t="shared" si="49"/>
        <v>0</v>
      </c>
      <c r="AI44" s="92">
        <f t="shared" si="50"/>
        <v>0</v>
      </c>
      <c r="AJ44" s="92">
        <f t="shared" si="51"/>
        <v>0</v>
      </c>
      <c r="AK44" s="92">
        <f t="shared" si="52"/>
        <v>0</v>
      </c>
      <c r="AL44" s="179">
        <f t="shared" si="53"/>
        <v>0</v>
      </c>
      <c r="AM44" s="179">
        <f t="shared" si="27"/>
        <v>0</v>
      </c>
      <c r="AN44" s="179">
        <f t="shared" si="28"/>
        <v>0</v>
      </c>
      <c r="AO44" s="179">
        <f t="shared" si="20"/>
        <v>0</v>
      </c>
      <c r="AP44" s="92">
        <f t="shared" si="54"/>
        <v>0</v>
      </c>
      <c r="AQ44" s="94">
        <f t="shared" si="29"/>
        <v>0</v>
      </c>
    </row>
    <row r="45" spans="2:43" x14ac:dyDescent="0.25">
      <c r="B45" s="5">
        <v>36</v>
      </c>
      <c r="C45" s="88">
        <v>0</v>
      </c>
      <c r="D45" s="143">
        <v>0</v>
      </c>
      <c r="E45" s="143">
        <v>0</v>
      </c>
      <c r="F45" s="143">
        <v>0</v>
      </c>
      <c r="G45" s="143">
        <v>0</v>
      </c>
      <c r="H45" s="177">
        <v>0</v>
      </c>
      <c r="I45" s="177">
        <v>0</v>
      </c>
      <c r="J45" s="143">
        <f t="shared" si="22"/>
        <v>0</v>
      </c>
      <c r="K45" s="177">
        <f t="shared" si="36"/>
        <v>0</v>
      </c>
      <c r="L45" s="143">
        <f t="shared" si="30"/>
        <v>0</v>
      </c>
      <c r="M45" s="103">
        <f t="shared" si="37"/>
        <v>0</v>
      </c>
      <c r="N45" s="178">
        <f t="shared" si="38"/>
        <v>0</v>
      </c>
      <c r="O45" s="103">
        <f t="shared" si="35"/>
        <v>0</v>
      </c>
      <c r="P45" s="103">
        <f t="shared" si="23"/>
        <v>0</v>
      </c>
      <c r="Q45" s="103">
        <f t="shared" si="39"/>
        <v>0</v>
      </c>
      <c r="R45" s="178">
        <f t="shared" si="40"/>
        <v>0</v>
      </c>
      <c r="S45" s="103">
        <f t="shared" si="24"/>
        <v>0</v>
      </c>
      <c r="T45" s="146">
        <f t="shared" si="32"/>
        <v>0</v>
      </c>
      <c r="U45" s="178">
        <f t="shared" si="25"/>
        <v>0</v>
      </c>
      <c r="V45" s="146">
        <f t="shared" si="26"/>
        <v>0</v>
      </c>
      <c r="W45" s="147">
        <v>0</v>
      </c>
      <c r="X45" s="36">
        <f t="shared" si="41"/>
        <v>0</v>
      </c>
      <c r="Y45" s="36">
        <f t="shared" si="42"/>
        <v>0</v>
      </c>
      <c r="Z45" s="15">
        <v>824208</v>
      </c>
      <c r="AA45" s="105">
        <v>850824</v>
      </c>
      <c r="AB45" s="92">
        <f t="shared" si="43"/>
        <v>0</v>
      </c>
      <c r="AC45" s="92">
        <f t="shared" si="44"/>
        <v>0</v>
      </c>
      <c r="AD45" s="92">
        <f t="shared" si="45"/>
        <v>0</v>
      </c>
      <c r="AE45" s="92">
        <f t="shared" si="46"/>
        <v>0</v>
      </c>
      <c r="AF45" s="92">
        <f t="shared" si="47"/>
        <v>0</v>
      </c>
      <c r="AG45" s="92">
        <f t="shared" si="48"/>
        <v>0</v>
      </c>
      <c r="AH45" s="92">
        <f t="shared" si="49"/>
        <v>0</v>
      </c>
      <c r="AI45" s="92">
        <f t="shared" si="50"/>
        <v>0</v>
      </c>
      <c r="AJ45" s="92">
        <f t="shared" si="51"/>
        <v>0</v>
      </c>
      <c r="AK45" s="92">
        <f t="shared" si="52"/>
        <v>0</v>
      </c>
      <c r="AL45" s="179">
        <f t="shared" si="53"/>
        <v>0</v>
      </c>
      <c r="AM45" s="179">
        <f t="shared" si="27"/>
        <v>0</v>
      </c>
      <c r="AN45" s="179">
        <f t="shared" si="28"/>
        <v>0</v>
      </c>
      <c r="AO45" s="179">
        <f t="shared" si="20"/>
        <v>0</v>
      </c>
      <c r="AP45" s="92">
        <f t="shared" si="54"/>
        <v>0</v>
      </c>
      <c r="AQ45" s="94">
        <f t="shared" si="29"/>
        <v>0</v>
      </c>
    </row>
    <row r="46" spans="2:43" x14ac:dyDescent="0.25">
      <c r="B46" s="164">
        <v>37</v>
      </c>
      <c r="C46" s="88">
        <v>4</v>
      </c>
      <c r="D46" s="143">
        <v>0.57999999999999996</v>
      </c>
      <c r="E46" s="143">
        <v>0.252</v>
      </c>
      <c r="F46" s="143">
        <v>0.60087999999999997</v>
      </c>
      <c r="G46" s="143">
        <v>0.98804347826079997</v>
      </c>
      <c r="H46" s="177">
        <v>1</v>
      </c>
      <c r="I46" s="177">
        <v>0.3</v>
      </c>
      <c r="J46" s="143">
        <f t="shared" si="22"/>
        <v>1</v>
      </c>
      <c r="K46" s="177">
        <v>0</v>
      </c>
      <c r="L46" s="143">
        <f t="shared" si="30"/>
        <v>0.3</v>
      </c>
      <c r="M46" s="103">
        <f t="shared" si="37"/>
        <v>0.8263208934498254</v>
      </c>
      <c r="N46" s="178">
        <f t="shared" si="38"/>
        <v>0</v>
      </c>
      <c r="O46" s="103">
        <f t="shared" si="35"/>
        <v>0</v>
      </c>
      <c r="P46" s="103">
        <f t="shared" si="23"/>
        <v>0.27421041672674185</v>
      </c>
      <c r="Q46" s="103">
        <f t="shared" si="39"/>
        <v>0.8521104767230836</v>
      </c>
      <c r="R46" s="178">
        <f t="shared" si="40"/>
        <v>0</v>
      </c>
      <c r="S46" s="103">
        <f t="shared" si="24"/>
        <v>0.16450567012521272</v>
      </c>
      <c r="T46" s="146">
        <f t="shared" si="32"/>
        <v>0.96181522332461267</v>
      </c>
      <c r="U46" s="178">
        <f t="shared" si="25"/>
        <v>0</v>
      </c>
      <c r="V46" s="146">
        <f t="shared" si="26"/>
        <v>1.1263208934498254</v>
      </c>
      <c r="W46" s="154">
        <v>1.1263208934498254</v>
      </c>
      <c r="X46" s="36">
        <f t="shared" si="41"/>
        <v>9.2262070520601007</v>
      </c>
      <c r="Y46" s="36">
        <f t="shared" si="42"/>
        <v>-5.2262070520601007</v>
      </c>
      <c r="Z46" s="15">
        <v>68086720</v>
      </c>
      <c r="AA46" s="105">
        <v>70285760</v>
      </c>
      <c r="AB46" s="92">
        <f t="shared" si="43"/>
        <v>272346880</v>
      </c>
      <c r="AC46" s="92">
        <f t="shared" si="44"/>
        <v>39490297.599999994</v>
      </c>
      <c r="AD46" s="92">
        <f t="shared" si="45"/>
        <v>17157853.440000001</v>
      </c>
      <c r="AE46" s="92">
        <f t="shared" si="46"/>
        <v>42233307.468800001</v>
      </c>
      <c r="AF46" s="92">
        <f t="shared" si="47"/>
        <v>69445386.7826038</v>
      </c>
      <c r="AG46" s="92">
        <f t="shared" si="48"/>
        <v>70285760</v>
      </c>
      <c r="AH46" s="92">
        <f t="shared" si="49"/>
        <v>21085728</v>
      </c>
      <c r="AI46" s="92">
        <f t="shared" si="50"/>
        <v>56261479.302468099</v>
      </c>
      <c r="AJ46" s="92">
        <f t="shared" si="51"/>
        <v>0</v>
      </c>
      <c r="AK46" s="92">
        <f t="shared" si="52"/>
        <v>18670087.86475699</v>
      </c>
      <c r="AL46" s="179">
        <f t="shared" si="53"/>
        <v>59891232.460444242</v>
      </c>
      <c r="AM46" s="179">
        <f t="shared" si="27"/>
        <v>11562406.049059872</v>
      </c>
      <c r="AN46" s="179">
        <f t="shared" si="28"/>
        <v>67601913.950940132</v>
      </c>
      <c r="AO46" s="179">
        <f t="shared" si="20"/>
        <v>79164320</v>
      </c>
      <c r="AP46" s="92">
        <f t="shared" si="54"/>
        <v>79164320</v>
      </c>
      <c r="AQ46" s="94">
        <f t="shared" si="29"/>
        <v>552849772.9190731</v>
      </c>
    </row>
    <row r="47" spans="2:43" x14ac:dyDescent="0.25">
      <c r="B47" s="5">
        <v>38</v>
      </c>
      <c r="C47" s="88">
        <v>0</v>
      </c>
      <c r="D47" s="143">
        <v>0</v>
      </c>
      <c r="E47" s="143">
        <v>0</v>
      </c>
      <c r="F47" s="143">
        <v>0</v>
      </c>
      <c r="G47" s="143">
        <v>0</v>
      </c>
      <c r="H47" s="177">
        <v>0</v>
      </c>
      <c r="I47" s="177">
        <v>0</v>
      </c>
      <c r="J47" s="143">
        <f t="shared" si="22"/>
        <v>0</v>
      </c>
      <c r="K47" s="177">
        <f t="shared" ref="K47:K57" si="55">+H47-W47</f>
        <v>0</v>
      </c>
      <c r="L47" s="143">
        <f t="shared" si="30"/>
        <v>0</v>
      </c>
      <c r="M47" s="103">
        <f t="shared" si="37"/>
        <v>0</v>
      </c>
      <c r="N47" s="178">
        <f t="shared" si="38"/>
        <v>0</v>
      </c>
      <c r="O47" s="103">
        <f t="shared" si="35"/>
        <v>0</v>
      </c>
      <c r="P47" s="103">
        <f t="shared" si="23"/>
        <v>0</v>
      </c>
      <c r="Q47" s="103">
        <f t="shared" si="39"/>
        <v>0</v>
      </c>
      <c r="R47" s="178">
        <f t="shared" si="40"/>
        <v>0</v>
      </c>
      <c r="S47" s="103">
        <f t="shared" si="24"/>
        <v>0</v>
      </c>
      <c r="T47" s="146">
        <f t="shared" si="32"/>
        <v>0</v>
      </c>
      <c r="U47" s="178">
        <f t="shared" si="25"/>
        <v>0</v>
      </c>
      <c r="V47" s="146">
        <f t="shared" si="26"/>
        <v>0</v>
      </c>
      <c r="W47" s="146">
        <v>0</v>
      </c>
      <c r="X47" s="36">
        <f t="shared" si="41"/>
        <v>0</v>
      </c>
      <c r="Y47" s="36">
        <f t="shared" si="42"/>
        <v>0</v>
      </c>
      <c r="Z47" s="15">
        <v>30818240</v>
      </c>
      <c r="AA47" s="105">
        <v>31813600</v>
      </c>
      <c r="AB47" s="92">
        <f t="shared" si="43"/>
        <v>0</v>
      </c>
      <c r="AC47" s="92">
        <f t="shared" si="44"/>
        <v>0</v>
      </c>
      <c r="AD47" s="92">
        <f t="shared" si="45"/>
        <v>0</v>
      </c>
      <c r="AE47" s="92">
        <f t="shared" si="46"/>
        <v>0</v>
      </c>
      <c r="AF47" s="92">
        <f t="shared" si="47"/>
        <v>0</v>
      </c>
      <c r="AG47" s="92">
        <f t="shared" si="48"/>
        <v>0</v>
      </c>
      <c r="AH47" s="92">
        <f t="shared" si="49"/>
        <v>0</v>
      </c>
      <c r="AI47" s="92">
        <f t="shared" si="50"/>
        <v>0</v>
      </c>
      <c r="AJ47" s="92">
        <f t="shared" si="51"/>
        <v>0</v>
      </c>
      <c r="AK47" s="92">
        <f t="shared" si="52"/>
        <v>0</v>
      </c>
      <c r="AL47" s="179">
        <f t="shared" si="53"/>
        <v>0</v>
      </c>
      <c r="AM47" s="179">
        <f t="shared" si="27"/>
        <v>0</v>
      </c>
      <c r="AN47" s="179">
        <f t="shared" si="28"/>
        <v>0</v>
      </c>
      <c r="AO47" s="179">
        <f t="shared" si="20"/>
        <v>0</v>
      </c>
      <c r="AP47" s="92">
        <f t="shared" si="54"/>
        <v>0</v>
      </c>
      <c r="AQ47" s="94">
        <f t="shared" si="29"/>
        <v>0</v>
      </c>
    </row>
    <row r="48" spans="2:43" x14ac:dyDescent="0.25">
      <c r="B48" s="5">
        <v>39</v>
      </c>
      <c r="C48" s="88">
        <v>0</v>
      </c>
      <c r="D48" s="143">
        <v>0</v>
      </c>
      <c r="E48" s="143">
        <v>0</v>
      </c>
      <c r="F48" s="143">
        <v>0</v>
      </c>
      <c r="G48" s="143">
        <v>0</v>
      </c>
      <c r="H48" s="177">
        <v>0</v>
      </c>
      <c r="I48" s="177">
        <v>0</v>
      </c>
      <c r="J48" s="143">
        <f t="shared" si="22"/>
        <v>0</v>
      </c>
      <c r="K48" s="177">
        <f t="shared" si="55"/>
        <v>0</v>
      </c>
      <c r="L48" s="143">
        <f t="shared" si="30"/>
        <v>0</v>
      </c>
      <c r="M48" s="103">
        <f t="shared" si="37"/>
        <v>0</v>
      </c>
      <c r="N48" s="178">
        <f t="shared" si="38"/>
        <v>0</v>
      </c>
      <c r="O48" s="103">
        <f t="shared" si="35"/>
        <v>0</v>
      </c>
      <c r="P48" s="103">
        <f t="shared" si="23"/>
        <v>0</v>
      </c>
      <c r="Q48" s="103">
        <f t="shared" si="39"/>
        <v>0</v>
      </c>
      <c r="R48" s="178">
        <f t="shared" si="40"/>
        <v>0</v>
      </c>
      <c r="S48" s="103">
        <f t="shared" si="24"/>
        <v>0</v>
      </c>
      <c r="T48" s="146">
        <f t="shared" si="32"/>
        <v>0</v>
      </c>
      <c r="U48" s="178">
        <f t="shared" si="25"/>
        <v>0</v>
      </c>
      <c r="V48" s="146">
        <f t="shared" si="26"/>
        <v>0</v>
      </c>
      <c r="W48" s="146">
        <v>0</v>
      </c>
      <c r="X48" s="36">
        <f t="shared" si="41"/>
        <v>0</v>
      </c>
      <c r="Y48" s="36">
        <f t="shared" si="42"/>
        <v>0</v>
      </c>
      <c r="Z48" s="15">
        <v>7167040</v>
      </c>
      <c r="AA48" s="105">
        <v>7398560</v>
      </c>
      <c r="AB48" s="92">
        <f t="shared" si="43"/>
        <v>0</v>
      </c>
      <c r="AC48" s="92">
        <f t="shared" si="44"/>
        <v>0</v>
      </c>
      <c r="AD48" s="92">
        <f t="shared" si="45"/>
        <v>0</v>
      </c>
      <c r="AE48" s="92">
        <f t="shared" si="46"/>
        <v>0</v>
      </c>
      <c r="AF48" s="92">
        <f t="shared" si="47"/>
        <v>0</v>
      </c>
      <c r="AG48" s="92">
        <f t="shared" si="48"/>
        <v>0</v>
      </c>
      <c r="AH48" s="92">
        <f t="shared" si="49"/>
        <v>0</v>
      </c>
      <c r="AI48" s="92">
        <f t="shared" si="50"/>
        <v>0</v>
      </c>
      <c r="AJ48" s="92">
        <f t="shared" si="51"/>
        <v>0</v>
      </c>
      <c r="AK48" s="92">
        <f t="shared" si="52"/>
        <v>0</v>
      </c>
      <c r="AL48" s="179">
        <f t="shared" si="53"/>
        <v>0</v>
      </c>
      <c r="AM48" s="179">
        <f t="shared" si="27"/>
        <v>0</v>
      </c>
      <c r="AN48" s="179">
        <f t="shared" si="28"/>
        <v>0</v>
      </c>
      <c r="AO48" s="179">
        <f t="shared" si="20"/>
        <v>0</v>
      </c>
      <c r="AP48" s="92">
        <f t="shared" si="54"/>
        <v>0</v>
      </c>
      <c r="AQ48" s="94">
        <f t="shared" si="29"/>
        <v>0</v>
      </c>
    </row>
    <row r="49" spans="2:52" x14ac:dyDescent="0.25">
      <c r="B49" s="5">
        <v>40</v>
      </c>
      <c r="C49" s="88">
        <v>0</v>
      </c>
      <c r="D49" s="143">
        <v>0</v>
      </c>
      <c r="E49" s="143">
        <v>0</v>
      </c>
      <c r="F49" s="143">
        <v>0</v>
      </c>
      <c r="G49" s="143">
        <v>0</v>
      </c>
      <c r="H49" s="177">
        <v>0</v>
      </c>
      <c r="I49" s="177">
        <v>0</v>
      </c>
      <c r="J49" s="143">
        <f t="shared" si="22"/>
        <v>0</v>
      </c>
      <c r="K49" s="177">
        <f t="shared" si="55"/>
        <v>0</v>
      </c>
      <c r="L49" s="143">
        <f t="shared" si="30"/>
        <v>0</v>
      </c>
      <c r="M49" s="103">
        <f t="shared" si="37"/>
        <v>0</v>
      </c>
      <c r="N49" s="178">
        <f t="shared" si="38"/>
        <v>0</v>
      </c>
      <c r="O49" s="103">
        <f t="shared" si="35"/>
        <v>0</v>
      </c>
      <c r="P49" s="103">
        <f t="shared" si="23"/>
        <v>0</v>
      </c>
      <c r="Q49" s="103">
        <f t="shared" si="39"/>
        <v>0</v>
      </c>
      <c r="R49" s="178">
        <f t="shared" si="40"/>
        <v>0</v>
      </c>
      <c r="S49" s="103">
        <f t="shared" si="24"/>
        <v>0</v>
      </c>
      <c r="T49" s="146">
        <f t="shared" si="32"/>
        <v>0</v>
      </c>
      <c r="U49" s="178">
        <f t="shared" si="25"/>
        <v>0</v>
      </c>
      <c r="V49" s="146">
        <f t="shared" si="26"/>
        <v>0</v>
      </c>
      <c r="W49" s="146">
        <v>0</v>
      </c>
      <c r="X49" s="36">
        <f t="shared" si="41"/>
        <v>0</v>
      </c>
      <c r="Y49" s="36">
        <f t="shared" si="42"/>
        <v>0</v>
      </c>
      <c r="Z49" s="15">
        <v>13617280</v>
      </c>
      <c r="AA49" s="105">
        <v>14056960</v>
      </c>
      <c r="AB49" s="92">
        <f t="shared" si="43"/>
        <v>0</v>
      </c>
      <c r="AC49" s="92">
        <f t="shared" si="44"/>
        <v>0</v>
      </c>
      <c r="AD49" s="92">
        <f t="shared" si="45"/>
        <v>0</v>
      </c>
      <c r="AE49" s="92">
        <f t="shared" si="46"/>
        <v>0</v>
      </c>
      <c r="AF49" s="92">
        <f t="shared" si="47"/>
        <v>0</v>
      </c>
      <c r="AG49" s="92">
        <f t="shared" si="48"/>
        <v>0</v>
      </c>
      <c r="AH49" s="92">
        <f t="shared" si="49"/>
        <v>0</v>
      </c>
      <c r="AI49" s="92">
        <f t="shared" si="50"/>
        <v>0</v>
      </c>
      <c r="AJ49" s="92">
        <f t="shared" si="51"/>
        <v>0</v>
      </c>
      <c r="AK49" s="92">
        <f t="shared" si="52"/>
        <v>0</v>
      </c>
      <c r="AL49" s="179">
        <f t="shared" si="53"/>
        <v>0</v>
      </c>
      <c r="AM49" s="179">
        <f t="shared" si="27"/>
        <v>0</v>
      </c>
      <c r="AN49" s="179">
        <f t="shared" si="28"/>
        <v>0</v>
      </c>
      <c r="AO49" s="179">
        <f t="shared" si="20"/>
        <v>0</v>
      </c>
      <c r="AP49" s="92">
        <f t="shared" si="54"/>
        <v>0</v>
      </c>
      <c r="AQ49" s="94">
        <f t="shared" si="29"/>
        <v>0</v>
      </c>
    </row>
    <row r="50" spans="2:52" x14ac:dyDescent="0.25">
      <c r="B50" s="5">
        <v>41</v>
      </c>
      <c r="C50" s="88">
        <v>20</v>
      </c>
      <c r="D50" s="143">
        <v>0</v>
      </c>
      <c r="E50" s="143">
        <v>0.9</v>
      </c>
      <c r="F50" s="143">
        <v>2.1</v>
      </c>
      <c r="G50" s="143">
        <v>5</v>
      </c>
      <c r="H50" s="177">
        <v>5</v>
      </c>
      <c r="I50" s="177">
        <v>1.5</v>
      </c>
      <c r="J50" s="143">
        <f t="shared" si="22"/>
        <v>5</v>
      </c>
      <c r="K50" s="177">
        <f t="shared" si="55"/>
        <v>0</v>
      </c>
      <c r="L50" s="143">
        <f t="shared" si="30"/>
        <v>1.5</v>
      </c>
      <c r="M50" s="103">
        <f t="shared" si="37"/>
        <v>3.5</v>
      </c>
      <c r="N50" s="178">
        <f t="shared" si="38"/>
        <v>0</v>
      </c>
      <c r="O50" s="103">
        <f t="shared" si="35"/>
        <v>0</v>
      </c>
      <c r="P50" s="103">
        <f t="shared" si="23"/>
        <v>1.2172837169292783</v>
      </c>
      <c r="Q50" s="103">
        <f t="shared" si="39"/>
        <v>3.7827162830707217</v>
      </c>
      <c r="R50" s="178">
        <f t="shared" si="40"/>
        <v>0</v>
      </c>
      <c r="S50" s="103">
        <f t="shared" si="24"/>
        <v>0.73027887115432</v>
      </c>
      <c r="T50" s="146">
        <f t="shared" si="32"/>
        <v>4.2697211288456796</v>
      </c>
      <c r="U50" s="178">
        <f t="shared" si="25"/>
        <v>0</v>
      </c>
      <c r="V50" s="146">
        <f t="shared" si="26"/>
        <v>5</v>
      </c>
      <c r="W50" s="146">
        <v>5</v>
      </c>
      <c r="X50" s="36">
        <f t="shared" si="41"/>
        <v>39.5</v>
      </c>
      <c r="Y50" s="36">
        <f t="shared" si="42"/>
        <v>-19.5</v>
      </c>
      <c r="Z50" s="15">
        <v>1000000</v>
      </c>
      <c r="AA50" s="105">
        <v>1000000</v>
      </c>
      <c r="AB50" s="92">
        <f t="shared" si="43"/>
        <v>20000000</v>
      </c>
      <c r="AC50" s="92">
        <f t="shared" si="44"/>
        <v>0</v>
      </c>
      <c r="AD50" s="92">
        <f t="shared" si="45"/>
        <v>900000</v>
      </c>
      <c r="AE50" s="92">
        <f t="shared" si="46"/>
        <v>2100000</v>
      </c>
      <c r="AF50" s="92">
        <f t="shared" si="47"/>
        <v>5000000</v>
      </c>
      <c r="AG50" s="92">
        <f t="shared" si="48"/>
        <v>5000000</v>
      </c>
      <c r="AH50" s="92">
        <f t="shared" si="49"/>
        <v>1500000</v>
      </c>
      <c r="AI50" s="92">
        <f t="shared" si="50"/>
        <v>3500000</v>
      </c>
      <c r="AJ50" s="92">
        <f t="shared" si="51"/>
        <v>0</v>
      </c>
      <c r="AK50" s="92">
        <f t="shared" si="52"/>
        <v>1217283.7169292783</v>
      </c>
      <c r="AL50" s="179">
        <f t="shared" si="53"/>
        <v>3782716.2830707217</v>
      </c>
      <c r="AM50" s="179">
        <f t="shared" si="27"/>
        <v>730278.87115431996</v>
      </c>
      <c r="AN50" s="179">
        <f t="shared" si="28"/>
        <v>4269721.1288456796</v>
      </c>
      <c r="AO50" s="179">
        <f t="shared" si="20"/>
        <v>5000000</v>
      </c>
      <c r="AP50" s="92">
        <f t="shared" si="54"/>
        <v>5000000</v>
      </c>
      <c r="AQ50" s="94">
        <f t="shared" si="29"/>
        <v>33000000</v>
      </c>
    </row>
    <row r="51" spans="2:52" x14ac:dyDescent="0.25">
      <c r="B51" s="164">
        <v>42</v>
      </c>
      <c r="C51" s="88">
        <v>912</v>
      </c>
      <c r="D51" s="143">
        <v>72</v>
      </c>
      <c r="E51" s="143">
        <v>34.200000000000003</v>
      </c>
      <c r="F51" s="143">
        <v>79.8</v>
      </c>
      <c r="G51" s="143">
        <v>125</v>
      </c>
      <c r="H51" s="177">
        <v>228</v>
      </c>
      <c r="I51" s="177">
        <v>68.399999999999991</v>
      </c>
      <c r="J51" s="143">
        <f t="shared" si="22"/>
        <v>148</v>
      </c>
      <c r="K51" s="177">
        <f t="shared" si="55"/>
        <v>80</v>
      </c>
      <c r="L51" s="143">
        <f>+I51+K51-O51</f>
        <v>148</v>
      </c>
      <c r="M51" s="103">
        <f t="shared" si="37"/>
        <v>0</v>
      </c>
      <c r="N51" s="178">
        <f t="shared" si="38"/>
        <v>0</v>
      </c>
      <c r="O51" s="103">
        <v>0.39999999999997726</v>
      </c>
      <c r="P51" s="103">
        <f t="shared" si="23"/>
        <v>36.031598021106639</v>
      </c>
      <c r="Q51" s="103">
        <f t="shared" si="39"/>
        <v>111.56840197889338</v>
      </c>
      <c r="R51" s="178">
        <f t="shared" si="40"/>
        <v>0</v>
      </c>
      <c r="S51" s="103">
        <f t="shared" si="24"/>
        <v>21.616254586167873</v>
      </c>
      <c r="T51" s="146">
        <f t="shared" si="32"/>
        <v>126.38374541383213</v>
      </c>
      <c r="U51" s="178">
        <f t="shared" si="25"/>
        <v>0</v>
      </c>
      <c r="V51" s="146">
        <f t="shared" si="26"/>
        <v>148</v>
      </c>
      <c r="W51" s="156">
        <v>148</v>
      </c>
      <c r="X51" s="36">
        <f t="shared" si="41"/>
        <v>1427.4</v>
      </c>
      <c r="Y51" s="36">
        <f t="shared" si="42"/>
        <v>-515.40000000000009</v>
      </c>
      <c r="Z51" s="15">
        <v>430032</v>
      </c>
      <c r="AA51" s="105">
        <v>443928</v>
      </c>
      <c r="AB51" s="92">
        <f t="shared" si="43"/>
        <v>392189184</v>
      </c>
      <c r="AC51" s="92">
        <f t="shared" si="44"/>
        <v>30962304</v>
      </c>
      <c r="AD51" s="92">
        <f t="shared" si="45"/>
        <v>14707094.4</v>
      </c>
      <c r="AE51" s="92">
        <f t="shared" si="46"/>
        <v>35425454.399999999</v>
      </c>
      <c r="AF51" s="92">
        <f t="shared" si="47"/>
        <v>55491000</v>
      </c>
      <c r="AG51" s="92">
        <f t="shared" si="48"/>
        <v>65701344</v>
      </c>
      <c r="AH51" s="92">
        <f t="shared" si="49"/>
        <v>65701344</v>
      </c>
      <c r="AI51" s="92">
        <f t="shared" si="50"/>
        <v>0</v>
      </c>
      <c r="AJ51" s="92">
        <f t="shared" si="51"/>
        <v>177571.19999998991</v>
      </c>
      <c r="AK51" s="92">
        <f t="shared" si="52"/>
        <v>15494740.16021253</v>
      </c>
      <c r="AL51" s="179">
        <f t="shared" si="53"/>
        <v>49528337.553686179</v>
      </c>
      <c r="AM51" s="179">
        <f t="shared" si="27"/>
        <v>9596060.6659283321</v>
      </c>
      <c r="AN51" s="179">
        <f t="shared" si="28"/>
        <v>56105283.334071673</v>
      </c>
      <c r="AO51" s="179">
        <f t="shared" si="20"/>
        <v>65701344</v>
      </c>
      <c r="AP51" s="92">
        <f t="shared" si="54"/>
        <v>65701344</v>
      </c>
      <c r="AQ51" s="94">
        <f t="shared" si="29"/>
        <v>464591877.71389872</v>
      </c>
    </row>
    <row r="52" spans="2:52" x14ac:dyDescent="0.25">
      <c r="B52" s="164">
        <v>43</v>
      </c>
      <c r="C52" s="88">
        <v>52</v>
      </c>
      <c r="D52" s="143">
        <v>5</v>
      </c>
      <c r="E52" s="143">
        <v>1.8</v>
      </c>
      <c r="F52" s="143">
        <v>4.2</v>
      </c>
      <c r="G52" s="143">
        <v>6</v>
      </c>
      <c r="H52" s="177">
        <v>13</v>
      </c>
      <c r="I52" s="177">
        <v>3.9</v>
      </c>
      <c r="J52" s="143">
        <f t="shared" si="22"/>
        <v>8</v>
      </c>
      <c r="K52" s="177">
        <f t="shared" si="55"/>
        <v>5</v>
      </c>
      <c r="L52" s="143">
        <f>+I52+K52-O52</f>
        <v>8</v>
      </c>
      <c r="M52" s="103">
        <f t="shared" si="37"/>
        <v>0</v>
      </c>
      <c r="N52" s="178">
        <f t="shared" si="38"/>
        <v>0</v>
      </c>
      <c r="O52" s="103">
        <v>0.90000000000000036</v>
      </c>
      <c r="P52" s="103">
        <f t="shared" si="23"/>
        <v>1.9476539470868452</v>
      </c>
      <c r="Q52" s="103">
        <f t="shared" si="39"/>
        <v>5.1523460529131544</v>
      </c>
      <c r="R52" s="178">
        <f t="shared" si="40"/>
        <v>0</v>
      </c>
      <c r="S52" s="103">
        <f t="shared" si="24"/>
        <v>1.168446193846912</v>
      </c>
      <c r="T52" s="146">
        <f t="shared" si="32"/>
        <v>6.8315538061530878</v>
      </c>
      <c r="U52" s="178">
        <f t="shared" si="25"/>
        <v>0</v>
      </c>
      <c r="V52" s="146">
        <f t="shared" si="26"/>
        <v>8</v>
      </c>
      <c r="W52" s="155">
        <v>8</v>
      </c>
      <c r="X52" s="36">
        <f t="shared" si="41"/>
        <v>78.899999999999991</v>
      </c>
      <c r="Y52" s="36">
        <f t="shared" si="42"/>
        <v>-26.899999999999991</v>
      </c>
      <c r="Z52" s="15">
        <v>1226760</v>
      </c>
      <c r="AA52" s="105">
        <v>1266384</v>
      </c>
      <c r="AB52" s="92">
        <f t="shared" si="43"/>
        <v>63791520</v>
      </c>
      <c r="AC52" s="92">
        <f t="shared" si="44"/>
        <v>6133800</v>
      </c>
      <c r="AD52" s="92">
        <f t="shared" si="45"/>
        <v>2208168</v>
      </c>
      <c r="AE52" s="92">
        <f t="shared" si="46"/>
        <v>5318812.8</v>
      </c>
      <c r="AF52" s="92">
        <f t="shared" si="47"/>
        <v>7598304</v>
      </c>
      <c r="AG52" s="92">
        <f t="shared" si="48"/>
        <v>10131072</v>
      </c>
      <c r="AH52" s="92">
        <f t="shared" si="49"/>
        <v>10131072</v>
      </c>
      <c r="AI52" s="92">
        <f t="shared" si="50"/>
        <v>0</v>
      </c>
      <c r="AJ52" s="92">
        <f t="shared" si="51"/>
        <v>1139745.6000000006</v>
      </c>
      <c r="AK52" s="92">
        <f t="shared" si="52"/>
        <v>2389303.9561282583</v>
      </c>
      <c r="AL52" s="179">
        <f t="shared" si="53"/>
        <v>6524848.6038723718</v>
      </c>
      <c r="AM52" s="179">
        <f t="shared" si="27"/>
        <v>1479701.5647486278</v>
      </c>
      <c r="AN52" s="179">
        <f t="shared" si="28"/>
        <v>8651370.4352513719</v>
      </c>
      <c r="AO52" s="179">
        <f t="shared" si="20"/>
        <v>10131072</v>
      </c>
      <c r="AP52" s="92">
        <f t="shared" si="54"/>
        <v>10131072</v>
      </c>
      <c r="AQ52" s="94">
        <f t="shared" si="29"/>
        <v>71837270.960000634</v>
      </c>
    </row>
    <row r="53" spans="2:52" x14ac:dyDescent="0.25">
      <c r="B53" s="5">
        <v>44</v>
      </c>
      <c r="C53" s="88">
        <v>236</v>
      </c>
      <c r="D53" s="143">
        <v>31</v>
      </c>
      <c r="E53" s="143">
        <v>14.7</v>
      </c>
      <c r="F53" s="143">
        <v>30</v>
      </c>
      <c r="G53" s="143">
        <v>48</v>
      </c>
      <c r="H53" s="177">
        <v>59</v>
      </c>
      <c r="I53" s="177">
        <v>17.7</v>
      </c>
      <c r="J53" s="143">
        <f t="shared" si="22"/>
        <v>59</v>
      </c>
      <c r="K53" s="177">
        <f t="shared" si="55"/>
        <v>0</v>
      </c>
      <c r="L53" s="143">
        <f t="shared" si="30"/>
        <v>17.7</v>
      </c>
      <c r="M53" s="103">
        <f t="shared" si="37"/>
        <v>41.3</v>
      </c>
      <c r="N53" s="178">
        <f t="shared" si="38"/>
        <v>0</v>
      </c>
      <c r="O53" s="103">
        <f>W53-(L53+M53)</f>
        <v>0</v>
      </c>
      <c r="P53" s="103">
        <f t="shared" si="23"/>
        <v>14.363947859765483</v>
      </c>
      <c r="Q53" s="103">
        <f t="shared" si="39"/>
        <v>44.636052140234519</v>
      </c>
      <c r="R53" s="178">
        <f t="shared" si="40"/>
        <v>0</v>
      </c>
      <c r="S53" s="103">
        <f t="shared" si="24"/>
        <v>8.6172906796209752</v>
      </c>
      <c r="T53" s="146">
        <f t="shared" si="32"/>
        <v>50.382709320379021</v>
      </c>
      <c r="U53" s="178">
        <f t="shared" si="25"/>
        <v>0</v>
      </c>
      <c r="V53" s="146">
        <f t="shared" si="26"/>
        <v>59</v>
      </c>
      <c r="W53" s="146">
        <v>59</v>
      </c>
      <c r="X53" s="36">
        <f t="shared" si="41"/>
        <v>495.4</v>
      </c>
      <c r="Y53" s="36">
        <f t="shared" si="42"/>
        <v>-259.39999999999998</v>
      </c>
      <c r="Z53" s="15">
        <v>698784</v>
      </c>
      <c r="AA53" s="105">
        <v>721344</v>
      </c>
      <c r="AB53" s="92">
        <f t="shared" si="43"/>
        <v>164913024</v>
      </c>
      <c r="AC53" s="92">
        <f t="shared" si="44"/>
        <v>21662304</v>
      </c>
      <c r="AD53" s="92">
        <f t="shared" si="45"/>
        <v>10272124.799999999</v>
      </c>
      <c r="AE53" s="92">
        <f t="shared" si="46"/>
        <v>21640320</v>
      </c>
      <c r="AF53" s="92">
        <f t="shared" si="47"/>
        <v>34624512</v>
      </c>
      <c r="AG53" s="92">
        <f t="shared" si="48"/>
        <v>42559296</v>
      </c>
      <c r="AH53" s="92">
        <f t="shared" si="49"/>
        <v>12767788.799999999</v>
      </c>
      <c r="AI53" s="92">
        <f t="shared" si="50"/>
        <v>28859779.199999999</v>
      </c>
      <c r="AJ53" s="92">
        <f t="shared" si="51"/>
        <v>0</v>
      </c>
      <c r="AK53" s="92">
        <f t="shared" si="52"/>
        <v>10037296.941238364</v>
      </c>
      <c r="AL53" s="179">
        <f t="shared" si="53"/>
        <v>32197948.395045329</v>
      </c>
      <c r="AM53" s="179">
        <f t="shared" si="27"/>
        <v>6216030.9280005125</v>
      </c>
      <c r="AN53" s="179">
        <f t="shared" si="28"/>
        <v>36343265.071999483</v>
      </c>
      <c r="AO53" s="179">
        <f t="shared" si="20"/>
        <v>42559296</v>
      </c>
      <c r="AP53" s="92">
        <f t="shared" si="54"/>
        <v>42559296</v>
      </c>
      <c r="AQ53" s="94">
        <f t="shared" si="29"/>
        <v>299739962.1362837</v>
      </c>
    </row>
    <row r="54" spans="2:52" x14ac:dyDescent="0.25">
      <c r="B54" s="5">
        <v>45</v>
      </c>
      <c r="C54" s="88">
        <v>12</v>
      </c>
      <c r="D54" s="143">
        <v>2</v>
      </c>
      <c r="E54" s="143">
        <v>0.6</v>
      </c>
      <c r="F54" s="143">
        <v>1.4</v>
      </c>
      <c r="G54" s="143">
        <v>2</v>
      </c>
      <c r="H54" s="177">
        <v>3</v>
      </c>
      <c r="I54" s="177">
        <v>0.89999999999999991</v>
      </c>
      <c r="J54" s="143">
        <f t="shared" si="22"/>
        <v>3</v>
      </c>
      <c r="K54" s="177">
        <f t="shared" si="55"/>
        <v>0</v>
      </c>
      <c r="L54" s="143">
        <f t="shared" si="30"/>
        <v>0.89999999999999991</v>
      </c>
      <c r="M54" s="103">
        <f t="shared" si="37"/>
        <v>2.1</v>
      </c>
      <c r="N54" s="178">
        <f t="shared" si="38"/>
        <v>0</v>
      </c>
      <c r="O54" s="103">
        <f>W54-(L54+M54)</f>
        <v>0</v>
      </c>
      <c r="P54" s="103">
        <f t="shared" si="23"/>
        <v>0.73037023015756697</v>
      </c>
      <c r="Q54" s="103">
        <f t="shared" si="39"/>
        <v>2.269629769842433</v>
      </c>
      <c r="R54" s="178">
        <f t="shared" si="40"/>
        <v>0</v>
      </c>
      <c r="S54" s="103">
        <f t="shared" si="24"/>
        <v>0.43816732269259201</v>
      </c>
      <c r="T54" s="146">
        <f t="shared" si="32"/>
        <v>2.5618326773074078</v>
      </c>
      <c r="U54" s="178">
        <f t="shared" si="25"/>
        <v>0</v>
      </c>
      <c r="V54" s="146">
        <f t="shared" si="26"/>
        <v>3</v>
      </c>
      <c r="W54" s="146">
        <v>3</v>
      </c>
      <c r="X54" s="36">
        <f t="shared" si="41"/>
        <v>24.9</v>
      </c>
      <c r="Y54" s="36">
        <f t="shared" si="42"/>
        <v>-12.899999999999999</v>
      </c>
      <c r="Z54" s="15">
        <v>913776</v>
      </c>
      <c r="AA54" s="105">
        <v>943296</v>
      </c>
      <c r="AB54" s="92">
        <f t="shared" si="43"/>
        <v>10965312</v>
      </c>
      <c r="AC54" s="92">
        <f t="shared" si="44"/>
        <v>1827552</v>
      </c>
      <c r="AD54" s="92">
        <f t="shared" si="45"/>
        <v>548265.6</v>
      </c>
      <c r="AE54" s="92">
        <f t="shared" si="46"/>
        <v>1320614.3999999999</v>
      </c>
      <c r="AF54" s="92">
        <f t="shared" si="47"/>
        <v>1886592</v>
      </c>
      <c r="AG54" s="92">
        <f t="shared" si="48"/>
        <v>2829888</v>
      </c>
      <c r="AH54" s="92">
        <f t="shared" si="49"/>
        <v>848966.39999999991</v>
      </c>
      <c r="AI54" s="92">
        <f t="shared" si="50"/>
        <v>1918929.6</v>
      </c>
      <c r="AJ54" s="92">
        <f t="shared" si="51"/>
        <v>0</v>
      </c>
      <c r="AK54" s="92">
        <f t="shared" si="52"/>
        <v>667394.78743246093</v>
      </c>
      <c r="AL54" s="179">
        <f t="shared" si="53"/>
        <v>2140932.6833732878</v>
      </c>
      <c r="AM54" s="179">
        <f t="shared" si="27"/>
        <v>413321.48282663128</v>
      </c>
      <c r="AN54" s="179">
        <f t="shared" si="28"/>
        <v>2416566.5171733685</v>
      </c>
      <c r="AO54" s="179">
        <f t="shared" si="20"/>
        <v>2829888</v>
      </c>
      <c r="AP54" s="92">
        <f t="shared" si="54"/>
        <v>2829888</v>
      </c>
      <c r="AQ54" s="94">
        <f t="shared" si="29"/>
        <v>19648911.470805749</v>
      </c>
    </row>
    <row r="55" spans="2:52" x14ac:dyDescent="0.25">
      <c r="B55" s="5">
        <v>46</v>
      </c>
      <c r="C55" s="88">
        <v>108</v>
      </c>
      <c r="D55" s="143">
        <v>0</v>
      </c>
      <c r="E55" s="143">
        <v>6</v>
      </c>
      <c r="F55" s="143">
        <v>12.6</v>
      </c>
      <c r="G55" s="143">
        <v>26</v>
      </c>
      <c r="H55" s="177">
        <v>27</v>
      </c>
      <c r="I55" s="177">
        <v>8.1</v>
      </c>
      <c r="J55" s="143">
        <f t="shared" si="22"/>
        <v>27</v>
      </c>
      <c r="K55" s="177">
        <f t="shared" si="55"/>
        <v>0</v>
      </c>
      <c r="L55" s="143">
        <f t="shared" si="30"/>
        <v>8.1</v>
      </c>
      <c r="M55" s="103">
        <f t="shared" si="37"/>
        <v>18.899999999999999</v>
      </c>
      <c r="N55" s="178">
        <f t="shared" si="38"/>
        <v>0</v>
      </c>
      <c r="O55" s="103">
        <f>W55-(L55+M55)</f>
        <v>0</v>
      </c>
      <c r="P55" s="103">
        <f t="shared" si="23"/>
        <v>6.5733320714181032</v>
      </c>
      <c r="Q55" s="103">
        <f t="shared" si="39"/>
        <v>20.426667928581896</v>
      </c>
      <c r="R55" s="178">
        <f t="shared" si="40"/>
        <v>0</v>
      </c>
      <c r="S55" s="103">
        <f t="shared" si="24"/>
        <v>3.9435059042333278</v>
      </c>
      <c r="T55" s="146">
        <f t="shared" si="32"/>
        <v>23.056494095766674</v>
      </c>
      <c r="U55" s="178">
        <f t="shared" si="25"/>
        <v>0</v>
      </c>
      <c r="V55" s="146">
        <f t="shared" si="26"/>
        <v>27</v>
      </c>
      <c r="W55" s="146">
        <v>27</v>
      </c>
      <c r="X55" s="36">
        <f t="shared" si="41"/>
        <v>214.7</v>
      </c>
      <c r="Y55" s="36">
        <f t="shared" si="42"/>
        <v>-106.69999999999999</v>
      </c>
      <c r="Z55" s="15">
        <v>322512</v>
      </c>
      <c r="AA55" s="105">
        <v>332928</v>
      </c>
      <c r="AB55" s="92">
        <f t="shared" si="43"/>
        <v>34831296</v>
      </c>
      <c r="AC55" s="92">
        <f t="shared" si="44"/>
        <v>0</v>
      </c>
      <c r="AD55" s="92">
        <f t="shared" si="45"/>
        <v>1935072</v>
      </c>
      <c r="AE55" s="92">
        <f t="shared" si="46"/>
        <v>4194892.8</v>
      </c>
      <c r="AF55" s="92">
        <f t="shared" si="47"/>
        <v>8656128</v>
      </c>
      <c r="AG55" s="92">
        <f t="shared" si="48"/>
        <v>8989056</v>
      </c>
      <c r="AH55" s="92">
        <f t="shared" si="49"/>
        <v>2696716.8</v>
      </c>
      <c r="AI55" s="92">
        <f t="shared" si="50"/>
        <v>6095476.7999999998</v>
      </c>
      <c r="AJ55" s="92">
        <f t="shared" si="51"/>
        <v>0</v>
      </c>
      <c r="AK55" s="92">
        <f t="shared" si="52"/>
        <v>2119978.4730171952</v>
      </c>
      <c r="AL55" s="179">
        <f t="shared" si="53"/>
        <v>6800609.7001269134</v>
      </c>
      <c r="AM55" s="179">
        <f t="shared" si="27"/>
        <v>1312903.5336845934</v>
      </c>
      <c r="AN55" s="179">
        <f t="shared" si="28"/>
        <v>7676152.4663154073</v>
      </c>
      <c r="AO55" s="179">
        <f t="shared" si="20"/>
        <v>8989056</v>
      </c>
      <c r="AP55" s="92">
        <f t="shared" si="54"/>
        <v>8989056</v>
      </c>
      <c r="AQ55" s="94">
        <f t="shared" si="29"/>
        <v>59466042.573144123</v>
      </c>
      <c r="AV55" s="145">
        <f>AW57/AV57</f>
        <v>1.5299092133733776</v>
      </c>
      <c r="AX55" s="5">
        <f>AY57/AX57</f>
        <v>1.5299125709321455</v>
      </c>
      <c r="AY55" s="157">
        <f>AY58/AX58</f>
        <v>1.2999935122510327</v>
      </c>
      <c r="AZ55" s="157">
        <f>AW58/AV58</f>
        <v>1.2999955351163102</v>
      </c>
    </row>
    <row r="56" spans="2:52" x14ac:dyDescent="0.25">
      <c r="B56" s="5">
        <v>47</v>
      </c>
      <c r="C56" s="88">
        <v>28</v>
      </c>
      <c r="D56" s="143">
        <v>0</v>
      </c>
      <c r="E56" s="143">
        <v>2.1</v>
      </c>
      <c r="F56" s="143">
        <v>2.2000000000000002</v>
      </c>
      <c r="G56" s="143">
        <v>4.6666666666659999</v>
      </c>
      <c r="H56" s="177">
        <v>7</v>
      </c>
      <c r="I56" s="177">
        <v>2.1</v>
      </c>
      <c r="J56" s="143">
        <f t="shared" si="22"/>
        <v>7</v>
      </c>
      <c r="K56" s="177">
        <f t="shared" si="55"/>
        <v>0</v>
      </c>
      <c r="L56" s="143">
        <f t="shared" si="30"/>
        <v>2.1</v>
      </c>
      <c r="M56" s="103">
        <f t="shared" si="37"/>
        <v>4.9000000000000004</v>
      </c>
      <c r="N56" s="178">
        <f t="shared" si="38"/>
        <v>0</v>
      </c>
      <c r="O56" s="103">
        <f>W56-(L56+M56)</f>
        <v>0</v>
      </c>
      <c r="P56" s="103">
        <f t="shared" si="23"/>
        <v>1.7041972037009896</v>
      </c>
      <c r="Q56" s="103">
        <f t="shared" si="39"/>
        <v>5.2958027962990109</v>
      </c>
      <c r="R56" s="178">
        <f t="shared" si="40"/>
        <v>0</v>
      </c>
      <c r="S56" s="103">
        <f t="shared" si="24"/>
        <v>1.022390419616048</v>
      </c>
      <c r="T56" s="146">
        <f t="shared" si="32"/>
        <v>5.9776095803839517</v>
      </c>
      <c r="U56" s="178">
        <f t="shared" si="25"/>
        <v>0</v>
      </c>
      <c r="V56" s="146">
        <f t="shared" si="26"/>
        <v>7</v>
      </c>
      <c r="W56" s="146">
        <v>7</v>
      </c>
      <c r="X56" s="36">
        <f t="shared" si="41"/>
        <v>53.066666666666009</v>
      </c>
      <c r="Y56" s="36">
        <f t="shared" si="42"/>
        <v>-25.066666666666009</v>
      </c>
      <c r="Z56" s="15">
        <v>268752</v>
      </c>
      <c r="AA56" s="105">
        <v>277440</v>
      </c>
      <c r="AB56" s="92">
        <f t="shared" si="43"/>
        <v>7525056</v>
      </c>
      <c r="AC56" s="92">
        <f t="shared" si="44"/>
        <v>0</v>
      </c>
      <c r="AD56" s="92">
        <f t="shared" si="45"/>
        <v>564379.20000000007</v>
      </c>
      <c r="AE56" s="92">
        <f t="shared" si="46"/>
        <v>610368</v>
      </c>
      <c r="AF56" s="92">
        <f t="shared" si="47"/>
        <v>1294719.9999998151</v>
      </c>
      <c r="AG56" s="92">
        <f t="shared" si="48"/>
        <v>1942080</v>
      </c>
      <c r="AH56" s="92">
        <f t="shared" si="49"/>
        <v>582624</v>
      </c>
      <c r="AI56" s="92">
        <f t="shared" si="50"/>
        <v>1316884.8</v>
      </c>
      <c r="AJ56" s="92">
        <f t="shared" si="51"/>
        <v>0</v>
      </c>
      <c r="AK56" s="92">
        <f t="shared" si="52"/>
        <v>458006.40688904835</v>
      </c>
      <c r="AL56" s="179">
        <f t="shared" si="53"/>
        <v>1469267.5278051975</v>
      </c>
      <c r="AM56" s="179">
        <f t="shared" si="27"/>
        <v>283651.99801827635</v>
      </c>
      <c r="AN56" s="179">
        <f t="shared" si="28"/>
        <v>1658428.0019817236</v>
      </c>
      <c r="AO56" s="179">
        <f t="shared" si="20"/>
        <v>1942080</v>
      </c>
      <c r="AP56" s="92">
        <f t="shared" si="54"/>
        <v>1942080</v>
      </c>
      <c r="AQ56" s="94">
        <f t="shared" si="29"/>
        <v>12122489.934694061</v>
      </c>
      <c r="AU56" s="5" t="s">
        <v>250</v>
      </c>
      <c r="AV56" s="5">
        <v>2024</v>
      </c>
      <c r="AW56" s="5">
        <v>2024</v>
      </c>
      <c r="AX56" s="5">
        <v>2025</v>
      </c>
      <c r="AY56" s="144">
        <v>2025</v>
      </c>
    </row>
    <row r="57" spans="2:52" x14ac:dyDescent="0.25">
      <c r="B57" s="5">
        <v>48</v>
      </c>
      <c r="C57" s="88">
        <v>4</v>
      </c>
      <c r="D57" s="143">
        <v>0.32000802699999997</v>
      </c>
      <c r="E57" s="143">
        <v>0.102348012155</v>
      </c>
      <c r="F57" s="143">
        <v>0.7</v>
      </c>
      <c r="G57" s="143">
        <v>1</v>
      </c>
      <c r="H57" s="177">
        <v>1</v>
      </c>
      <c r="I57" s="177">
        <v>0.3</v>
      </c>
      <c r="J57" s="143">
        <f t="shared" si="22"/>
        <v>1</v>
      </c>
      <c r="K57" s="177">
        <f t="shared" si="55"/>
        <v>0</v>
      </c>
      <c r="L57" s="143">
        <f t="shared" si="30"/>
        <v>0.3</v>
      </c>
      <c r="M57" s="103">
        <f t="shared" si="37"/>
        <v>0.7</v>
      </c>
      <c r="N57" s="178">
        <f t="shared" si="38"/>
        <v>0</v>
      </c>
      <c r="O57" s="103">
        <f>W57-(L57+M57)</f>
        <v>0</v>
      </c>
      <c r="P57" s="103">
        <f t="shared" si="23"/>
        <v>0.24345674338585566</v>
      </c>
      <c r="Q57" s="103">
        <f t="shared" si="39"/>
        <v>0.75654325661414434</v>
      </c>
      <c r="R57" s="178">
        <f t="shared" si="40"/>
        <v>0</v>
      </c>
      <c r="S57" s="103">
        <f t="shared" si="24"/>
        <v>0.14605577423086399</v>
      </c>
      <c r="T57" s="146">
        <f t="shared" si="32"/>
        <v>0.85394422576913598</v>
      </c>
      <c r="U57" s="178">
        <f t="shared" si="25"/>
        <v>0</v>
      </c>
      <c r="V57" s="146">
        <f t="shared" si="26"/>
        <v>1</v>
      </c>
      <c r="W57" s="146">
        <v>1</v>
      </c>
      <c r="X57" s="36">
        <f t="shared" si="41"/>
        <v>8.4223560391549999</v>
      </c>
      <c r="Y57" s="36">
        <f t="shared" si="42"/>
        <v>-4.4223560391549999</v>
      </c>
      <c r="Z57" s="15">
        <v>14423576</v>
      </c>
      <c r="AA57" s="105">
        <v>14889464</v>
      </c>
      <c r="AB57" s="92">
        <f t="shared" si="43"/>
        <v>57694304</v>
      </c>
      <c r="AC57" s="92">
        <f t="shared" si="44"/>
        <v>4615660.0980445519</v>
      </c>
      <c r="AD57" s="92">
        <f t="shared" si="45"/>
        <v>1476224.3317665663</v>
      </c>
      <c r="AE57" s="92">
        <f t="shared" si="46"/>
        <v>10422624.799999999</v>
      </c>
      <c r="AF57" s="92">
        <f t="shared" si="47"/>
        <v>14889464</v>
      </c>
      <c r="AG57" s="92">
        <f t="shared" si="48"/>
        <v>14889464</v>
      </c>
      <c r="AH57" s="92">
        <f t="shared" si="49"/>
        <v>4466839.2</v>
      </c>
      <c r="AI57" s="92">
        <f t="shared" si="50"/>
        <v>10096503.199999999</v>
      </c>
      <c r="AJ57" s="92">
        <f t="shared" si="51"/>
        <v>0</v>
      </c>
      <c r="AK57" s="92">
        <f t="shared" si="52"/>
        <v>3511516.8409383865</v>
      </c>
      <c r="AL57" s="179">
        <f t="shared" si="53"/>
        <v>11264523.583799064</v>
      </c>
      <c r="AM57" s="179">
        <f t="shared" si="27"/>
        <v>2174692.192402577</v>
      </c>
      <c r="AN57" s="179">
        <f t="shared" si="28"/>
        <v>12714771.807597423</v>
      </c>
      <c r="AO57" s="179">
        <f t="shared" si="20"/>
        <v>14889464</v>
      </c>
      <c r="AP57" s="92">
        <f t="shared" si="54"/>
        <v>14889464</v>
      </c>
      <c r="AQ57" s="94">
        <f t="shared" si="29"/>
        <v>105411748.05454858</v>
      </c>
      <c r="AU57" s="5">
        <v>49</v>
      </c>
      <c r="AV57" s="119">
        <v>48215912</v>
      </c>
      <c r="AW57" s="119">
        <v>73765968</v>
      </c>
      <c r="AX57" s="142">
        <v>49772920</v>
      </c>
      <c r="AY57" s="142">
        <v>76148216</v>
      </c>
    </row>
    <row r="58" spans="2:52" x14ac:dyDescent="0.25">
      <c r="B58" s="164">
        <v>49</v>
      </c>
      <c r="C58" s="88">
        <v>4</v>
      </c>
      <c r="D58" s="143">
        <v>0.7</v>
      </c>
      <c r="E58" s="143">
        <v>0.71882924873431797</v>
      </c>
      <c r="F58" s="143">
        <v>0.28117075126568203</v>
      </c>
      <c r="G58" s="143">
        <v>1</v>
      </c>
      <c r="H58" s="177">
        <v>1</v>
      </c>
      <c r="I58" s="177">
        <v>0.2996800308280077</v>
      </c>
      <c r="J58" s="143">
        <f t="shared" si="22"/>
        <v>1</v>
      </c>
      <c r="K58" s="177">
        <v>0</v>
      </c>
      <c r="L58" s="143">
        <f t="shared" si="30"/>
        <v>0.2996800308280077</v>
      </c>
      <c r="M58" s="103">
        <v>1.2302345866658058</v>
      </c>
      <c r="N58" s="178">
        <f t="shared" si="38"/>
        <v>4.2927962518035656E-8</v>
      </c>
      <c r="O58" s="103">
        <v>9.4102879193191366E-2</v>
      </c>
      <c r="P58" s="103">
        <f t="shared" si="23"/>
        <v>0.37246804088456281</v>
      </c>
      <c r="Q58" s="103">
        <f t="shared" si="39"/>
        <v>1.0633437403440218</v>
      </c>
      <c r="R58" s="178">
        <f t="shared" si="40"/>
        <v>0</v>
      </c>
      <c r="S58" s="103">
        <f t="shared" si="24"/>
        <v>0.22345287023505186</v>
      </c>
      <c r="T58" s="146">
        <f t="shared" si="32"/>
        <v>1.3064617901867241</v>
      </c>
      <c r="U58" s="178">
        <f t="shared" si="25"/>
        <v>0</v>
      </c>
      <c r="V58" s="146">
        <f t="shared" si="26"/>
        <v>1.5299146604217759</v>
      </c>
      <c r="W58" s="154">
        <f>1.52991257093215+W1</f>
        <v>1.5299146604217759</v>
      </c>
      <c r="X58" s="36">
        <f t="shared" si="41"/>
        <v>11.119338672515113</v>
      </c>
      <c r="Y58" s="36">
        <f t="shared" si="42"/>
        <v>-7.1193386725151129</v>
      </c>
      <c r="Z58" s="15">
        <v>48215912</v>
      </c>
      <c r="AA58" s="105">
        <v>49772920</v>
      </c>
      <c r="AB58" s="92">
        <f t="shared" si="43"/>
        <v>192863648</v>
      </c>
      <c r="AC58" s="92">
        <f t="shared" si="44"/>
        <v>33751138.399999999</v>
      </c>
      <c r="AD58" s="92">
        <f t="shared" si="45"/>
        <v>34659007.79999999</v>
      </c>
      <c r="AE58" s="92">
        <f t="shared" si="46"/>
        <v>13994689.30908669</v>
      </c>
      <c r="AF58" s="92">
        <f t="shared" si="47"/>
        <v>49772920</v>
      </c>
      <c r="AG58" s="92">
        <f t="shared" si="48"/>
        <v>49772920</v>
      </c>
      <c r="AH58" s="92">
        <f t="shared" si="49"/>
        <v>14915950.199999962</v>
      </c>
      <c r="AI58" s="92">
        <f t="shared" si="50"/>
        <v>59316882.570034862</v>
      </c>
      <c r="AJ58" s="92">
        <f t="shared" si="51"/>
        <v>4683775.0778523786</v>
      </c>
      <c r="AK58" s="92">
        <f t="shared" si="52"/>
        <v>17958886.282102484</v>
      </c>
      <c r="AL58" s="179">
        <f t="shared" si="53"/>
        <v>52925722.920643769</v>
      </c>
      <c r="AM58" s="179">
        <f t="shared" si="27"/>
        <v>11121901.833979618</v>
      </c>
      <c r="AN58" s="179">
        <f t="shared" si="28"/>
        <v>65026418.166020609</v>
      </c>
      <c r="AO58" s="179">
        <f t="shared" si="20"/>
        <v>76148320.000000224</v>
      </c>
      <c r="AP58" s="92">
        <f t="shared" si="54"/>
        <v>76148320.000000224</v>
      </c>
      <c r="AQ58" s="94">
        <f t="shared" si="29"/>
        <v>484048532.55972058</v>
      </c>
      <c r="AU58" s="5">
        <v>39</v>
      </c>
      <c r="AV58" s="5">
        <v>7167040</v>
      </c>
      <c r="AW58" s="5">
        <v>9317120</v>
      </c>
      <c r="AX58" s="5">
        <v>7398560</v>
      </c>
      <c r="AY58" s="5">
        <v>9618080</v>
      </c>
    </row>
    <row r="59" spans="2:52" x14ac:dyDescent="0.25">
      <c r="B59" s="164">
        <v>50</v>
      </c>
      <c r="C59" s="88">
        <v>32</v>
      </c>
      <c r="D59" s="143">
        <v>5</v>
      </c>
      <c r="E59" s="143">
        <v>2.4</v>
      </c>
      <c r="F59" s="143">
        <v>5.6</v>
      </c>
      <c r="G59" s="143">
        <v>8</v>
      </c>
      <c r="H59" s="177">
        <v>8</v>
      </c>
      <c r="I59" s="177">
        <v>2.4</v>
      </c>
      <c r="J59" s="143">
        <f t="shared" si="22"/>
        <v>8</v>
      </c>
      <c r="K59" s="177">
        <v>0</v>
      </c>
      <c r="L59" s="143">
        <f t="shared" si="30"/>
        <v>2.4</v>
      </c>
      <c r="M59" s="103">
        <f t="shared" si="37"/>
        <v>3.6</v>
      </c>
      <c r="N59" s="178">
        <f t="shared" si="38"/>
        <v>0</v>
      </c>
      <c r="O59" s="103">
        <f t="shared" ref="O59:O70" si="56">W59-(L59+M59)</f>
        <v>0</v>
      </c>
      <c r="P59" s="103">
        <f t="shared" si="23"/>
        <v>1.4607404603151339</v>
      </c>
      <c r="Q59" s="103">
        <f t="shared" si="39"/>
        <v>4.5392595396848661</v>
      </c>
      <c r="R59" s="178">
        <f t="shared" si="40"/>
        <v>0</v>
      </c>
      <c r="S59" s="103">
        <f t="shared" si="24"/>
        <v>0.87633464538518402</v>
      </c>
      <c r="T59" s="146">
        <f t="shared" si="32"/>
        <v>5.1236653546148156</v>
      </c>
      <c r="U59" s="178">
        <f t="shared" si="25"/>
        <v>0</v>
      </c>
      <c r="V59" s="146">
        <f t="shared" si="26"/>
        <v>6</v>
      </c>
      <c r="W59" s="155">
        <v>6</v>
      </c>
      <c r="X59" s="36">
        <f t="shared" si="41"/>
        <v>63.4</v>
      </c>
      <c r="Y59" s="36">
        <f t="shared" si="42"/>
        <v>-31.4</v>
      </c>
      <c r="Z59" s="15">
        <v>7005616</v>
      </c>
      <c r="AA59" s="105">
        <v>7231936</v>
      </c>
      <c r="AB59" s="92">
        <f t="shared" si="43"/>
        <v>224179712</v>
      </c>
      <c r="AC59" s="92">
        <f t="shared" si="44"/>
        <v>35028080</v>
      </c>
      <c r="AD59" s="92">
        <f t="shared" si="45"/>
        <v>16813478.399999999</v>
      </c>
      <c r="AE59" s="92">
        <f t="shared" si="46"/>
        <v>40498841.599999994</v>
      </c>
      <c r="AF59" s="92">
        <f t="shared" si="47"/>
        <v>57855488</v>
      </c>
      <c r="AG59" s="92">
        <f t="shared" si="48"/>
        <v>57855488</v>
      </c>
      <c r="AH59" s="92">
        <f t="shared" si="49"/>
        <v>17356646.399999999</v>
      </c>
      <c r="AI59" s="92">
        <f t="shared" si="50"/>
        <v>25220217.600000001</v>
      </c>
      <c r="AJ59" s="92">
        <f t="shared" si="51"/>
        <v>0</v>
      </c>
      <c r="AK59" s="92">
        <f t="shared" si="52"/>
        <v>10233386.740631068</v>
      </c>
      <c r="AL59" s="179">
        <f t="shared" si="53"/>
        <v>32827634.478390411</v>
      </c>
      <c r="AM59" s="179">
        <f t="shared" si="27"/>
        <v>6337596.0700083459</v>
      </c>
      <c r="AN59" s="179">
        <f t="shared" si="28"/>
        <v>37054019.929991655</v>
      </c>
      <c r="AO59" s="179">
        <f t="shared" si="20"/>
        <v>43391616</v>
      </c>
      <c r="AP59" s="92">
        <f t="shared" si="54"/>
        <v>43391616</v>
      </c>
      <c r="AQ59" s="94">
        <f t="shared" si="29"/>
        <v>380472493.2190215</v>
      </c>
    </row>
    <row r="60" spans="2:52" x14ac:dyDescent="0.25">
      <c r="B60" s="5">
        <v>51</v>
      </c>
      <c r="C60" s="88">
        <v>16</v>
      </c>
      <c r="D60" s="143">
        <v>2</v>
      </c>
      <c r="E60" s="143">
        <v>1.2</v>
      </c>
      <c r="F60" s="143">
        <v>2.8</v>
      </c>
      <c r="G60" s="143">
        <v>4</v>
      </c>
      <c r="H60" s="177">
        <v>4</v>
      </c>
      <c r="I60" s="177">
        <v>1.2</v>
      </c>
      <c r="J60" s="143">
        <f t="shared" si="22"/>
        <v>4</v>
      </c>
      <c r="K60" s="177">
        <f>+H60-W60</f>
        <v>0</v>
      </c>
      <c r="L60" s="143">
        <f t="shared" si="30"/>
        <v>1.2</v>
      </c>
      <c r="M60" s="103">
        <f t="shared" si="37"/>
        <v>2.8</v>
      </c>
      <c r="N60" s="178">
        <f t="shared" si="38"/>
        <v>0</v>
      </c>
      <c r="O60" s="103">
        <f t="shared" si="56"/>
        <v>0</v>
      </c>
      <c r="P60" s="103">
        <f t="shared" si="23"/>
        <v>0.97382697354342262</v>
      </c>
      <c r="Q60" s="103">
        <f t="shared" si="39"/>
        <v>3.0261730264565774</v>
      </c>
      <c r="R60" s="178">
        <f t="shared" si="40"/>
        <v>0</v>
      </c>
      <c r="S60" s="103">
        <f t="shared" si="24"/>
        <v>0.58422309692345598</v>
      </c>
      <c r="T60" s="146">
        <f t="shared" si="32"/>
        <v>3.4157769030765439</v>
      </c>
      <c r="U60" s="178">
        <f t="shared" si="25"/>
        <v>0</v>
      </c>
      <c r="V60" s="146">
        <f t="shared" si="26"/>
        <v>4</v>
      </c>
      <c r="W60" s="146">
        <v>4</v>
      </c>
      <c r="X60" s="36">
        <f t="shared" si="41"/>
        <v>35.199999999999996</v>
      </c>
      <c r="Y60" s="36">
        <f t="shared" si="42"/>
        <v>-19.199999999999996</v>
      </c>
      <c r="Z60" s="15">
        <v>3296912</v>
      </c>
      <c r="AA60" s="105">
        <v>3403448</v>
      </c>
      <c r="AB60" s="92">
        <f t="shared" si="43"/>
        <v>52750592</v>
      </c>
      <c r="AC60" s="92">
        <f t="shared" si="44"/>
        <v>6593824</v>
      </c>
      <c r="AD60" s="92">
        <f t="shared" si="45"/>
        <v>3956294.4</v>
      </c>
      <c r="AE60" s="92">
        <f t="shared" si="46"/>
        <v>9529654.3999999985</v>
      </c>
      <c r="AF60" s="92">
        <f t="shared" si="47"/>
        <v>13613792</v>
      </c>
      <c r="AG60" s="92">
        <f t="shared" si="48"/>
        <v>13613792</v>
      </c>
      <c r="AH60" s="92">
        <f t="shared" si="49"/>
        <v>4084137.5999999996</v>
      </c>
      <c r="AI60" s="92">
        <f t="shared" si="50"/>
        <v>9231353.5999999996</v>
      </c>
      <c r="AJ60" s="92">
        <f t="shared" si="51"/>
        <v>0</v>
      </c>
      <c r="AK60" s="92">
        <f t="shared" si="52"/>
        <v>3210621.8349989927</v>
      </c>
      <c r="AL60" s="179">
        <f t="shared" si="53"/>
        <v>10299422.534547586</v>
      </c>
      <c r="AM60" s="179">
        <f t="shared" si="27"/>
        <v>1988372.9307779423</v>
      </c>
      <c r="AN60" s="179">
        <f t="shared" si="28"/>
        <v>11625419.069222057</v>
      </c>
      <c r="AO60" s="179">
        <f t="shared" si="20"/>
        <v>13613792</v>
      </c>
      <c r="AP60" s="92">
        <f t="shared" si="54"/>
        <v>13613792</v>
      </c>
      <c r="AQ60" s="94">
        <f t="shared" si="29"/>
        <v>101360476.36954658</v>
      </c>
      <c r="AY60" s="116">
        <v>76148221</v>
      </c>
    </row>
    <row r="61" spans="2:52" x14ac:dyDescent="0.25">
      <c r="B61" s="164">
        <v>52</v>
      </c>
      <c r="C61" s="88">
        <v>28</v>
      </c>
      <c r="D61" s="143">
        <v>2.1</v>
      </c>
      <c r="E61" s="143">
        <v>1.2</v>
      </c>
      <c r="F61" s="143">
        <v>2.8</v>
      </c>
      <c r="G61" s="143">
        <v>4.3</v>
      </c>
      <c r="H61" s="177">
        <v>7</v>
      </c>
      <c r="I61" s="177">
        <v>2.1</v>
      </c>
      <c r="J61" s="143">
        <f t="shared" si="22"/>
        <v>7</v>
      </c>
      <c r="K61" s="177">
        <v>0</v>
      </c>
      <c r="L61" s="143">
        <f t="shared" si="30"/>
        <v>2.1</v>
      </c>
      <c r="M61" s="103">
        <f t="shared" si="37"/>
        <v>3.9</v>
      </c>
      <c r="N61" s="178">
        <f t="shared" si="38"/>
        <v>0</v>
      </c>
      <c r="O61" s="103">
        <f t="shared" si="56"/>
        <v>0</v>
      </c>
      <c r="P61" s="103">
        <f t="shared" si="23"/>
        <v>1.4607404603151339</v>
      </c>
      <c r="Q61" s="103">
        <f t="shared" si="39"/>
        <v>4.5392595396848661</v>
      </c>
      <c r="R61" s="178">
        <f t="shared" si="40"/>
        <v>0</v>
      </c>
      <c r="S61" s="103">
        <f t="shared" si="24"/>
        <v>0.87633464538518402</v>
      </c>
      <c r="T61" s="146">
        <f t="shared" si="32"/>
        <v>5.1236653546148156</v>
      </c>
      <c r="U61" s="178">
        <f t="shared" si="25"/>
        <v>0</v>
      </c>
      <c r="V61" s="146">
        <f t="shared" si="26"/>
        <v>6</v>
      </c>
      <c r="W61" s="155">
        <v>6</v>
      </c>
      <c r="X61" s="36">
        <f t="shared" si="41"/>
        <v>50.5</v>
      </c>
      <c r="Y61" s="36">
        <f t="shared" si="42"/>
        <v>-22.5</v>
      </c>
      <c r="Z61" s="15">
        <v>2472592</v>
      </c>
      <c r="AA61" s="105">
        <v>2552448</v>
      </c>
      <c r="AB61" s="92">
        <f t="shared" si="43"/>
        <v>69232576</v>
      </c>
      <c r="AC61" s="92">
        <f t="shared" si="44"/>
        <v>5192443.2</v>
      </c>
      <c r="AD61" s="92">
        <f t="shared" si="45"/>
        <v>2967110.4</v>
      </c>
      <c r="AE61" s="92">
        <f t="shared" si="46"/>
        <v>7146854.3999999994</v>
      </c>
      <c r="AF61" s="92">
        <f t="shared" si="47"/>
        <v>10975526.4</v>
      </c>
      <c r="AG61" s="92">
        <f t="shared" si="48"/>
        <v>17867136</v>
      </c>
      <c r="AH61" s="92">
        <f t="shared" si="49"/>
        <v>5360140.8</v>
      </c>
      <c r="AI61" s="92">
        <f t="shared" si="50"/>
        <v>9643108.7999999989</v>
      </c>
      <c r="AJ61" s="92">
        <f t="shared" si="51"/>
        <v>0</v>
      </c>
      <c r="AK61" s="92">
        <f t="shared" si="52"/>
        <v>3611815.1762515176</v>
      </c>
      <c r="AL61" s="179">
        <f t="shared" si="53"/>
        <v>11586223.933549557</v>
      </c>
      <c r="AM61" s="179">
        <f t="shared" si="27"/>
        <v>2236798.6129441224</v>
      </c>
      <c r="AN61" s="179">
        <f t="shared" si="28"/>
        <v>13077889.387055878</v>
      </c>
      <c r="AO61" s="179">
        <f t="shared" si="20"/>
        <v>15314688</v>
      </c>
      <c r="AP61" s="92">
        <f t="shared" si="54"/>
        <v>15314688</v>
      </c>
      <c r="AQ61" s="94">
        <f t="shared" si="29"/>
        <v>104979735.10980107</v>
      </c>
    </row>
    <row r="62" spans="2:52" x14ac:dyDescent="0.25">
      <c r="B62" s="5">
        <v>53</v>
      </c>
      <c r="C62" s="88">
        <v>0</v>
      </c>
      <c r="D62" s="143">
        <v>0</v>
      </c>
      <c r="E62" s="143">
        <v>0</v>
      </c>
      <c r="F62" s="143">
        <v>0</v>
      </c>
      <c r="G62" s="143">
        <v>0</v>
      </c>
      <c r="H62" s="177">
        <v>0</v>
      </c>
      <c r="I62" s="177">
        <v>0</v>
      </c>
      <c r="J62" s="143">
        <f t="shared" si="22"/>
        <v>0</v>
      </c>
      <c r="K62" s="177">
        <f t="shared" ref="K62:K78" si="57">+H62-W62</f>
        <v>0</v>
      </c>
      <c r="L62" s="143">
        <f t="shared" si="30"/>
        <v>0</v>
      </c>
      <c r="M62" s="103">
        <f t="shared" si="37"/>
        <v>0</v>
      </c>
      <c r="N62" s="178">
        <f t="shared" si="38"/>
        <v>0</v>
      </c>
      <c r="O62" s="103">
        <f t="shared" si="56"/>
        <v>0</v>
      </c>
      <c r="P62" s="103">
        <f t="shared" si="23"/>
        <v>0</v>
      </c>
      <c r="Q62" s="103">
        <f t="shared" si="39"/>
        <v>0</v>
      </c>
      <c r="R62" s="178">
        <f t="shared" si="40"/>
        <v>0</v>
      </c>
      <c r="S62" s="103">
        <f t="shared" si="24"/>
        <v>0</v>
      </c>
      <c r="T62" s="146">
        <f t="shared" si="32"/>
        <v>0</v>
      </c>
      <c r="U62" s="178">
        <f t="shared" si="25"/>
        <v>0</v>
      </c>
      <c r="V62" s="146">
        <f t="shared" si="26"/>
        <v>0</v>
      </c>
      <c r="W62" s="146">
        <v>0</v>
      </c>
      <c r="X62" s="36">
        <f t="shared" si="41"/>
        <v>0</v>
      </c>
      <c r="Y62" s="36">
        <f t="shared" si="42"/>
        <v>0</v>
      </c>
      <c r="Z62" s="15">
        <v>5357344</v>
      </c>
      <c r="AA62" s="105">
        <v>5530304</v>
      </c>
      <c r="AB62" s="92">
        <f t="shared" si="43"/>
        <v>0</v>
      </c>
      <c r="AC62" s="92">
        <f t="shared" si="44"/>
        <v>0</v>
      </c>
      <c r="AD62" s="92">
        <f t="shared" si="45"/>
        <v>0</v>
      </c>
      <c r="AE62" s="92">
        <f t="shared" si="46"/>
        <v>0</v>
      </c>
      <c r="AF62" s="92">
        <f t="shared" si="47"/>
        <v>0</v>
      </c>
      <c r="AG62" s="92">
        <f t="shared" si="48"/>
        <v>0</v>
      </c>
      <c r="AH62" s="92">
        <f t="shared" si="49"/>
        <v>0</v>
      </c>
      <c r="AI62" s="92">
        <f t="shared" si="50"/>
        <v>0</v>
      </c>
      <c r="AJ62" s="92">
        <f t="shared" si="51"/>
        <v>0</v>
      </c>
      <c r="AK62" s="92">
        <f t="shared" si="52"/>
        <v>0</v>
      </c>
      <c r="AL62" s="179">
        <f t="shared" si="53"/>
        <v>0</v>
      </c>
      <c r="AM62" s="179">
        <f t="shared" si="27"/>
        <v>0</v>
      </c>
      <c r="AN62" s="179">
        <f t="shared" si="28"/>
        <v>0</v>
      </c>
      <c r="AO62" s="179">
        <f t="shared" si="20"/>
        <v>0</v>
      </c>
      <c r="AP62" s="92">
        <f t="shared" si="54"/>
        <v>0</v>
      </c>
      <c r="AQ62" s="94">
        <f t="shared" si="29"/>
        <v>0</v>
      </c>
    </row>
    <row r="63" spans="2:52" x14ac:dyDescent="0.25">
      <c r="B63" s="5">
        <v>54</v>
      </c>
      <c r="C63" s="88">
        <v>0</v>
      </c>
      <c r="D63" s="143">
        <v>0</v>
      </c>
      <c r="E63" s="143">
        <v>0</v>
      </c>
      <c r="F63" s="143">
        <v>0</v>
      </c>
      <c r="G63" s="143">
        <v>0</v>
      </c>
      <c r="H63" s="177"/>
      <c r="I63" s="177"/>
      <c r="J63" s="143">
        <f t="shared" si="22"/>
        <v>0</v>
      </c>
      <c r="K63" s="177">
        <f t="shared" si="57"/>
        <v>0</v>
      </c>
      <c r="L63" s="143">
        <f t="shared" si="30"/>
        <v>0</v>
      </c>
      <c r="M63" s="103">
        <f t="shared" si="37"/>
        <v>0</v>
      </c>
      <c r="N63" s="178">
        <f t="shared" si="38"/>
        <v>0</v>
      </c>
      <c r="O63" s="103">
        <f t="shared" si="56"/>
        <v>0</v>
      </c>
      <c r="P63" s="103">
        <f t="shared" si="23"/>
        <v>0</v>
      </c>
      <c r="Q63" s="103">
        <f t="shared" si="39"/>
        <v>0</v>
      </c>
      <c r="R63" s="178">
        <f t="shared" si="40"/>
        <v>0</v>
      </c>
      <c r="S63" s="103">
        <f t="shared" si="24"/>
        <v>0</v>
      </c>
      <c r="T63" s="146">
        <f t="shared" si="32"/>
        <v>0</v>
      </c>
      <c r="U63" s="178">
        <f t="shared" si="25"/>
        <v>0</v>
      </c>
      <c r="V63" s="146">
        <f t="shared" si="26"/>
        <v>0</v>
      </c>
      <c r="W63" s="147"/>
      <c r="X63" s="36">
        <f t="shared" si="41"/>
        <v>0</v>
      </c>
      <c r="Y63" s="36">
        <f t="shared" si="42"/>
        <v>0</v>
      </c>
      <c r="Z63" s="15">
        <v>67192</v>
      </c>
      <c r="AA63" s="105">
        <v>69364</v>
      </c>
      <c r="AB63" s="92">
        <f t="shared" si="43"/>
        <v>0</v>
      </c>
      <c r="AC63" s="92">
        <f t="shared" si="44"/>
        <v>0</v>
      </c>
      <c r="AD63" s="92">
        <f t="shared" si="45"/>
        <v>0</v>
      </c>
      <c r="AE63" s="92">
        <f t="shared" si="46"/>
        <v>0</v>
      </c>
      <c r="AF63" s="92">
        <f t="shared" si="47"/>
        <v>0</v>
      </c>
      <c r="AG63" s="92">
        <f t="shared" si="48"/>
        <v>0</v>
      </c>
      <c r="AH63" s="92">
        <f t="shared" si="49"/>
        <v>0</v>
      </c>
      <c r="AI63" s="92">
        <f t="shared" si="50"/>
        <v>0</v>
      </c>
      <c r="AJ63" s="92">
        <f t="shared" si="51"/>
        <v>0</v>
      </c>
      <c r="AK63" s="92">
        <f t="shared" si="52"/>
        <v>0</v>
      </c>
      <c r="AL63" s="179">
        <f t="shared" si="53"/>
        <v>0</v>
      </c>
      <c r="AM63" s="179">
        <f t="shared" si="27"/>
        <v>0</v>
      </c>
      <c r="AN63" s="179">
        <f t="shared" si="28"/>
        <v>0</v>
      </c>
      <c r="AO63" s="179">
        <f t="shared" si="20"/>
        <v>0</v>
      </c>
      <c r="AP63" s="92">
        <f t="shared" si="54"/>
        <v>0</v>
      </c>
      <c r="AQ63" s="94">
        <f t="shared" si="29"/>
        <v>0</v>
      </c>
    </row>
    <row r="64" spans="2:52" x14ac:dyDescent="0.25">
      <c r="B64" s="5">
        <v>55</v>
      </c>
      <c r="C64" s="88">
        <v>0</v>
      </c>
      <c r="D64" s="143">
        <v>0</v>
      </c>
      <c r="E64" s="143">
        <v>0</v>
      </c>
      <c r="F64" s="143">
        <v>0</v>
      </c>
      <c r="G64" s="143">
        <v>0</v>
      </c>
      <c r="H64" s="177"/>
      <c r="I64" s="177"/>
      <c r="J64" s="143">
        <f t="shared" si="22"/>
        <v>0</v>
      </c>
      <c r="K64" s="177">
        <f t="shared" si="57"/>
        <v>0</v>
      </c>
      <c r="L64" s="143">
        <f t="shared" si="30"/>
        <v>0</v>
      </c>
      <c r="M64" s="103">
        <f t="shared" si="37"/>
        <v>0</v>
      </c>
      <c r="N64" s="178">
        <f t="shared" si="38"/>
        <v>0</v>
      </c>
      <c r="O64" s="103">
        <f t="shared" si="56"/>
        <v>0</v>
      </c>
      <c r="P64" s="103">
        <f t="shared" si="23"/>
        <v>0</v>
      </c>
      <c r="Q64" s="103">
        <f t="shared" si="39"/>
        <v>0</v>
      </c>
      <c r="R64" s="178">
        <f t="shared" si="40"/>
        <v>0</v>
      </c>
      <c r="S64" s="103">
        <f t="shared" si="24"/>
        <v>0</v>
      </c>
      <c r="T64" s="146">
        <f t="shared" si="32"/>
        <v>0</v>
      </c>
      <c r="U64" s="178">
        <f t="shared" si="25"/>
        <v>0</v>
      </c>
      <c r="V64" s="146">
        <f t="shared" si="26"/>
        <v>0</v>
      </c>
      <c r="W64" s="147"/>
      <c r="X64" s="36">
        <f t="shared" si="41"/>
        <v>0</v>
      </c>
      <c r="Y64" s="36">
        <f t="shared" si="42"/>
        <v>0</v>
      </c>
      <c r="Z64" s="15">
        <v>109185</v>
      </c>
      <c r="AA64" s="105">
        <v>112710</v>
      </c>
      <c r="AB64" s="92">
        <f t="shared" si="43"/>
        <v>0</v>
      </c>
      <c r="AC64" s="92">
        <f t="shared" si="44"/>
        <v>0</v>
      </c>
      <c r="AD64" s="92">
        <f t="shared" si="45"/>
        <v>0</v>
      </c>
      <c r="AE64" s="92">
        <f t="shared" si="46"/>
        <v>0</v>
      </c>
      <c r="AF64" s="92">
        <f t="shared" si="47"/>
        <v>0</v>
      </c>
      <c r="AG64" s="92">
        <f t="shared" si="48"/>
        <v>0</v>
      </c>
      <c r="AH64" s="92">
        <f t="shared" si="49"/>
        <v>0</v>
      </c>
      <c r="AI64" s="92">
        <f t="shared" si="50"/>
        <v>0</v>
      </c>
      <c r="AJ64" s="92">
        <f t="shared" si="51"/>
        <v>0</v>
      </c>
      <c r="AK64" s="92">
        <f t="shared" si="52"/>
        <v>0</v>
      </c>
      <c r="AL64" s="179">
        <f t="shared" si="53"/>
        <v>0</v>
      </c>
      <c r="AM64" s="179">
        <f t="shared" si="27"/>
        <v>0</v>
      </c>
      <c r="AN64" s="179">
        <f t="shared" si="28"/>
        <v>0</v>
      </c>
      <c r="AO64" s="179">
        <f t="shared" si="20"/>
        <v>0</v>
      </c>
      <c r="AP64" s="92">
        <f t="shared" si="54"/>
        <v>0</v>
      </c>
      <c r="AQ64" s="94">
        <f t="shared" si="29"/>
        <v>0</v>
      </c>
    </row>
    <row r="65" spans="2:43" x14ac:dyDescent="0.25">
      <c r="B65" s="5">
        <v>56</v>
      </c>
      <c r="C65" s="88">
        <v>0</v>
      </c>
      <c r="D65" s="143">
        <v>0</v>
      </c>
      <c r="E65" s="143">
        <v>0</v>
      </c>
      <c r="F65" s="143">
        <v>0</v>
      </c>
      <c r="G65" s="143">
        <v>0</v>
      </c>
      <c r="H65" s="177"/>
      <c r="I65" s="177"/>
      <c r="J65" s="143">
        <f t="shared" si="22"/>
        <v>0</v>
      </c>
      <c r="K65" s="177">
        <f t="shared" si="57"/>
        <v>0</v>
      </c>
      <c r="L65" s="143">
        <f t="shared" si="30"/>
        <v>0</v>
      </c>
      <c r="M65" s="103">
        <f t="shared" si="37"/>
        <v>0</v>
      </c>
      <c r="N65" s="178">
        <f t="shared" si="38"/>
        <v>0</v>
      </c>
      <c r="O65" s="103">
        <f t="shared" si="56"/>
        <v>0</v>
      </c>
      <c r="P65" s="103">
        <f t="shared" si="23"/>
        <v>0</v>
      </c>
      <c r="Q65" s="103">
        <f t="shared" si="39"/>
        <v>0</v>
      </c>
      <c r="R65" s="178">
        <f t="shared" si="40"/>
        <v>0</v>
      </c>
      <c r="S65" s="103">
        <f t="shared" si="24"/>
        <v>0</v>
      </c>
      <c r="T65" s="146">
        <f t="shared" si="32"/>
        <v>0</v>
      </c>
      <c r="U65" s="178">
        <f t="shared" si="25"/>
        <v>0</v>
      </c>
      <c r="V65" s="146">
        <f t="shared" si="26"/>
        <v>0</v>
      </c>
      <c r="W65" s="147"/>
      <c r="X65" s="36">
        <f t="shared" si="41"/>
        <v>0</v>
      </c>
      <c r="Y65" s="36">
        <f t="shared" si="42"/>
        <v>0</v>
      </c>
      <c r="Z65" s="15">
        <v>109185</v>
      </c>
      <c r="AA65" s="105">
        <v>112710</v>
      </c>
      <c r="AB65" s="92">
        <f t="shared" si="43"/>
        <v>0</v>
      </c>
      <c r="AC65" s="92">
        <f t="shared" si="44"/>
        <v>0</v>
      </c>
      <c r="AD65" s="92">
        <f t="shared" si="45"/>
        <v>0</v>
      </c>
      <c r="AE65" s="92">
        <f t="shared" si="46"/>
        <v>0</v>
      </c>
      <c r="AF65" s="92">
        <f t="shared" si="47"/>
        <v>0</v>
      </c>
      <c r="AG65" s="92">
        <f t="shared" si="48"/>
        <v>0</v>
      </c>
      <c r="AH65" s="92">
        <f t="shared" si="49"/>
        <v>0</v>
      </c>
      <c r="AI65" s="92">
        <f t="shared" si="50"/>
        <v>0</v>
      </c>
      <c r="AJ65" s="92">
        <f t="shared" si="51"/>
        <v>0</v>
      </c>
      <c r="AK65" s="92">
        <f t="shared" si="52"/>
        <v>0</v>
      </c>
      <c r="AL65" s="179">
        <f t="shared" si="53"/>
        <v>0</v>
      </c>
      <c r="AM65" s="179">
        <f t="shared" si="27"/>
        <v>0</v>
      </c>
      <c r="AN65" s="179">
        <f t="shared" si="28"/>
        <v>0</v>
      </c>
      <c r="AO65" s="179">
        <f t="shared" si="20"/>
        <v>0</v>
      </c>
      <c r="AP65" s="92">
        <f t="shared" si="54"/>
        <v>0</v>
      </c>
      <c r="AQ65" s="94">
        <f t="shared" si="29"/>
        <v>0</v>
      </c>
    </row>
    <row r="66" spans="2:43" x14ac:dyDescent="0.25">
      <c r="B66" s="5">
        <v>57</v>
      </c>
      <c r="C66" s="88">
        <v>0</v>
      </c>
      <c r="D66" s="143">
        <v>0</v>
      </c>
      <c r="E66" s="143">
        <v>0</v>
      </c>
      <c r="F66" s="143">
        <v>0</v>
      </c>
      <c r="G66" s="143">
        <v>0</v>
      </c>
      <c r="H66" s="177"/>
      <c r="I66" s="177"/>
      <c r="J66" s="143">
        <f t="shared" si="22"/>
        <v>0</v>
      </c>
      <c r="K66" s="177">
        <f t="shared" si="57"/>
        <v>0</v>
      </c>
      <c r="L66" s="143">
        <f t="shared" si="30"/>
        <v>0</v>
      </c>
      <c r="M66" s="103">
        <f t="shared" si="37"/>
        <v>0</v>
      </c>
      <c r="N66" s="178">
        <f t="shared" si="38"/>
        <v>0</v>
      </c>
      <c r="O66" s="103">
        <f t="shared" si="56"/>
        <v>0</v>
      </c>
      <c r="P66" s="103">
        <f t="shared" si="23"/>
        <v>0</v>
      </c>
      <c r="Q66" s="103">
        <f t="shared" si="39"/>
        <v>0</v>
      </c>
      <c r="R66" s="178">
        <f t="shared" si="40"/>
        <v>0</v>
      </c>
      <c r="S66" s="103">
        <f t="shared" si="24"/>
        <v>0</v>
      </c>
      <c r="T66" s="146">
        <f t="shared" si="32"/>
        <v>0</v>
      </c>
      <c r="U66" s="178">
        <f t="shared" si="25"/>
        <v>0</v>
      </c>
      <c r="V66" s="146">
        <f t="shared" si="26"/>
        <v>0</v>
      </c>
      <c r="W66" s="147"/>
      <c r="X66" s="36">
        <f t="shared" si="41"/>
        <v>0</v>
      </c>
      <c r="Y66" s="36">
        <f t="shared" si="42"/>
        <v>0</v>
      </c>
      <c r="Z66" s="15">
        <v>109185</v>
      </c>
      <c r="AA66" s="105">
        <v>112710</v>
      </c>
      <c r="AB66" s="92">
        <f t="shared" si="43"/>
        <v>0</v>
      </c>
      <c r="AC66" s="92">
        <f t="shared" si="44"/>
        <v>0</v>
      </c>
      <c r="AD66" s="92">
        <f t="shared" si="45"/>
        <v>0</v>
      </c>
      <c r="AE66" s="92">
        <f t="shared" si="46"/>
        <v>0</v>
      </c>
      <c r="AF66" s="92">
        <f t="shared" si="47"/>
        <v>0</v>
      </c>
      <c r="AG66" s="92">
        <f t="shared" si="48"/>
        <v>0</v>
      </c>
      <c r="AH66" s="92">
        <f t="shared" si="49"/>
        <v>0</v>
      </c>
      <c r="AI66" s="92">
        <f t="shared" si="50"/>
        <v>0</v>
      </c>
      <c r="AJ66" s="92">
        <f t="shared" si="51"/>
        <v>0</v>
      </c>
      <c r="AK66" s="92">
        <f t="shared" si="52"/>
        <v>0</v>
      </c>
      <c r="AL66" s="179">
        <f t="shared" si="53"/>
        <v>0</v>
      </c>
      <c r="AM66" s="179">
        <f t="shared" si="27"/>
        <v>0</v>
      </c>
      <c r="AN66" s="179">
        <f t="shared" si="28"/>
        <v>0</v>
      </c>
      <c r="AO66" s="179">
        <f t="shared" si="20"/>
        <v>0</v>
      </c>
      <c r="AP66" s="92">
        <f t="shared" si="54"/>
        <v>0</v>
      </c>
      <c r="AQ66" s="94">
        <f t="shared" si="29"/>
        <v>0</v>
      </c>
    </row>
    <row r="67" spans="2:43" x14ac:dyDescent="0.25">
      <c r="B67" s="5">
        <v>58</v>
      </c>
      <c r="C67" s="88">
        <v>0</v>
      </c>
      <c r="D67" s="143">
        <v>0</v>
      </c>
      <c r="E67" s="143">
        <v>0</v>
      </c>
      <c r="F67" s="143">
        <v>0</v>
      </c>
      <c r="G67" s="143">
        <v>0</v>
      </c>
      <c r="H67" s="177"/>
      <c r="I67" s="177"/>
      <c r="J67" s="143">
        <f t="shared" si="22"/>
        <v>0</v>
      </c>
      <c r="K67" s="177">
        <f t="shared" si="57"/>
        <v>0</v>
      </c>
      <c r="L67" s="143">
        <f t="shared" si="30"/>
        <v>0</v>
      </c>
      <c r="M67" s="103">
        <f t="shared" si="37"/>
        <v>0</v>
      </c>
      <c r="N67" s="178">
        <f t="shared" si="38"/>
        <v>0</v>
      </c>
      <c r="O67" s="103">
        <f t="shared" si="56"/>
        <v>0</v>
      </c>
      <c r="P67" s="103">
        <f t="shared" si="23"/>
        <v>0</v>
      </c>
      <c r="Q67" s="103">
        <f t="shared" si="39"/>
        <v>0</v>
      </c>
      <c r="R67" s="178">
        <f t="shared" si="40"/>
        <v>0</v>
      </c>
      <c r="S67" s="103">
        <f t="shared" si="24"/>
        <v>0</v>
      </c>
      <c r="T67" s="146">
        <f t="shared" si="32"/>
        <v>0</v>
      </c>
      <c r="U67" s="178">
        <f t="shared" si="25"/>
        <v>0</v>
      </c>
      <c r="V67" s="146">
        <f t="shared" si="26"/>
        <v>0</v>
      </c>
      <c r="W67" s="147"/>
      <c r="X67" s="36">
        <f t="shared" si="41"/>
        <v>0</v>
      </c>
      <c r="Y67" s="36">
        <f t="shared" si="42"/>
        <v>0</v>
      </c>
      <c r="Z67" s="15">
        <v>109185</v>
      </c>
      <c r="AA67" s="105">
        <v>112710</v>
      </c>
      <c r="AB67" s="92">
        <f t="shared" si="43"/>
        <v>0</v>
      </c>
      <c r="AC67" s="92">
        <f t="shared" si="44"/>
        <v>0</v>
      </c>
      <c r="AD67" s="92">
        <f t="shared" si="45"/>
        <v>0</v>
      </c>
      <c r="AE67" s="92">
        <f t="shared" si="46"/>
        <v>0</v>
      </c>
      <c r="AF67" s="92">
        <f t="shared" si="47"/>
        <v>0</v>
      </c>
      <c r="AG67" s="92">
        <f t="shared" si="48"/>
        <v>0</v>
      </c>
      <c r="AH67" s="92">
        <f t="shared" si="49"/>
        <v>0</v>
      </c>
      <c r="AI67" s="92">
        <f t="shared" si="50"/>
        <v>0</v>
      </c>
      <c r="AJ67" s="92">
        <f t="shared" si="51"/>
        <v>0</v>
      </c>
      <c r="AK67" s="92">
        <f t="shared" si="52"/>
        <v>0</v>
      </c>
      <c r="AL67" s="179">
        <f t="shared" si="53"/>
        <v>0</v>
      </c>
      <c r="AM67" s="179">
        <f t="shared" si="27"/>
        <v>0</v>
      </c>
      <c r="AN67" s="179">
        <f t="shared" si="28"/>
        <v>0</v>
      </c>
      <c r="AO67" s="179">
        <f t="shared" si="20"/>
        <v>0</v>
      </c>
      <c r="AP67" s="92">
        <f t="shared" si="54"/>
        <v>0</v>
      </c>
      <c r="AQ67" s="94">
        <f t="shared" si="29"/>
        <v>0</v>
      </c>
    </row>
    <row r="68" spans="2:43" x14ac:dyDescent="0.25">
      <c r="B68" s="5">
        <v>59</v>
      </c>
      <c r="C68" s="88">
        <v>0</v>
      </c>
      <c r="D68" s="143">
        <v>0</v>
      </c>
      <c r="E68" s="143">
        <v>0</v>
      </c>
      <c r="F68" s="143">
        <v>0</v>
      </c>
      <c r="G68" s="143">
        <v>0</v>
      </c>
      <c r="H68" s="177"/>
      <c r="I68" s="177"/>
      <c r="J68" s="143">
        <f t="shared" si="22"/>
        <v>0</v>
      </c>
      <c r="K68" s="177">
        <f t="shared" si="57"/>
        <v>0</v>
      </c>
      <c r="L68" s="143">
        <f t="shared" si="30"/>
        <v>0</v>
      </c>
      <c r="M68" s="103">
        <f t="shared" si="37"/>
        <v>0</v>
      </c>
      <c r="N68" s="178">
        <f t="shared" si="38"/>
        <v>0</v>
      </c>
      <c r="O68" s="103">
        <f t="shared" si="56"/>
        <v>0</v>
      </c>
      <c r="P68" s="103">
        <f t="shared" si="23"/>
        <v>0</v>
      </c>
      <c r="Q68" s="103">
        <f t="shared" si="39"/>
        <v>0</v>
      </c>
      <c r="R68" s="178">
        <f t="shared" si="40"/>
        <v>0</v>
      </c>
      <c r="S68" s="103">
        <f t="shared" si="24"/>
        <v>0</v>
      </c>
      <c r="T68" s="146">
        <f t="shared" si="32"/>
        <v>0</v>
      </c>
      <c r="U68" s="178">
        <f t="shared" si="25"/>
        <v>0</v>
      </c>
      <c r="V68" s="146">
        <f t="shared" si="26"/>
        <v>0</v>
      </c>
      <c r="W68" s="147"/>
      <c r="X68" s="36">
        <f t="shared" si="41"/>
        <v>0</v>
      </c>
      <c r="Y68" s="36">
        <f t="shared" si="42"/>
        <v>0</v>
      </c>
      <c r="Z68" s="15">
        <v>109185</v>
      </c>
      <c r="AA68" s="105">
        <v>112710</v>
      </c>
      <c r="AB68" s="92">
        <f t="shared" si="43"/>
        <v>0</v>
      </c>
      <c r="AC68" s="92">
        <f t="shared" si="44"/>
        <v>0</v>
      </c>
      <c r="AD68" s="92">
        <f t="shared" si="45"/>
        <v>0</v>
      </c>
      <c r="AE68" s="92">
        <f t="shared" si="46"/>
        <v>0</v>
      </c>
      <c r="AF68" s="92">
        <f t="shared" si="47"/>
        <v>0</v>
      </c>
      <c r="AG68" s="92">
        <f t="shared" si="48"/>
        <v>0</v>
      </c>
      <c r="AH68" s="92">
        <f t="shared" si="49"/>
        <v>0</v>
      </c>
      <c r="AI68" s="92">
        <f t="shared" si="50"/>
        <v>0</v>
      </c>
      <c r="AJ68" s="92">
        <f t="shared" si="51"/>
        <v>0</v>
      </c>
      <c r="AK68" s="92">
        <f t="shared" si="52"/>
        <v>0</v>
      </c>
      <c r="AL68" s="179">
        <f t="shared" si="53"/>
        <v>0</v>
      </c>
      <c r="AM68" s="179">
        <f t="shared" si="27"/>
        <v>0</v>
      </c>
      <c r="AN68" s="179">
        <f t="shared" si="28"/>
        <v>0</v>
      </c>
      <c r="AO68" s="179">
        <f t="shared" si="20"/>
        <v>0</v>
      </c>
      <c r="AP68" s="92">
        <f t="shared" si="54"/>
        <v>0</v>
      </c>
      <c r="AQ68" s="94">
        <f t="shared" si="29"/>
        <v>0</v>
      </c>
    </row>
    <row r="69" spans="2:43" x14ac:dyDescent="0.25">
      <c r="B69" s="5">
        <v>60</v>
      </c>
      <c r="C69" s="88">
        <v>0</v>
      </c>
      <c r="D69" s="143">
        <v>0</v>
      </c>
      <c r="E69" s="143">
        <v>0</v>
      </c>
      <c r="F69" s="143">
        <v>0</v>
      </c>
      <c r="G69" s="143">
        <v>0</v>
      </c>
      <c r="H69" s="177"/>
      <c r="I69" s="177"/>
      <c r="J69" s="143">
        <f t="shared" si="22"/>
        <v>0</v>
      </c>
      <c r="K69" s="177">
        <f t="shared" si="57"/>
        <v>0</v>
      </c>
      <c r="L69" s="143">
        <f t="shared" si="30"/>
        <v>0</v>
      </c>
      <c r="M69" s="103">
        <f t="shared" si="37"/>
        <v>0</v>
      </c>
      <c r="N69" s="178">
        <f t="shared" si="38"/>
        <v>0</v>
      </c>
      <c r="O69" s="103">
        <f t="shared" si="56"/>
        <v>0</v>
      </c>
      <c r="P69" s="103">
        <f t="shared" si="23"/>
        <v>0</v>
      </c>
      <c r="Q69" s="103">
        <f t="shared" si="39"/>
        <v>0</v>
      </c>
      <c r="R69" s="178">
        <f t="shared" si="40"/>
        <v>0</v>
      </c>
      <c r="S69" s="103">
        <f t="shared" si="24"/>
        <v>0</v>
      </c>
      <c r="T69" s="146">
        <f t="shared" si="32"/>
        <v>0</v>
      </c>
      <c r="U69" s="178">
        <f t="shared" si="25"/>
        <v>0</v>
      </c>
      <c r="V69" s="146">
        <f t="shared" si="26"/>
        <v>0</v>
      </c>
      <c r="W69" s="147"/>
      <c r="X69" s="36">
        <f t="shared" si="41"/>
        <v>0</v>
      </c>
      <c r="Y69" s="36">
        <f t="shared" si="42"/>
        <v>0</v>
      </c>
      <c r="Z69" s="15">
        <v>109185</v>
      </c>
      <c r="AA69" s="105">
        <v>112710</v>
      </c>
      <c r="AB69" s="92">
        <f t="shared" si="43"/>
        <v>0</v>
      </c>
      <c r="AC69" s="92">
        <f t="shared" si="44"/>
        <v>0</v>
      </c>
      <c r="AD69" s="92">
        <f t="shared" si="45"/>
        <v>0</v>
      </c>
      <c r="AE69" s="92">
        <f t="shared" si="46"/>
        <v>0</v>
      </c>
      <c r="AF69" s="92">
        <f t="shared" si="47"/>
        <v>0</v>
      </c>
      <c r="AG69" s="92">
        <f t="shared" si="48"/>
        <v>0</v>
      </c>
      <c r="AH69" s="92">
        <f t="shared" si="49"/>
        <v>0</v>
      </c>
      <c r="AI69" s="92">
        <f t="shared" si="50"/>
        <v>0</v>
      </c>
      <c r="AJ69" s="92">
        <f t="shared" si="51"/>
        <v>0</v>
      </c>
      <c r="AK69" s="92">
        <f t="shared" si="52"/>
        <v>0</v>
      </c>
      <c r="AL69" s="179">
        <f t="shared" si="53"/>
        <v>0</v>
      </c>
      <c r="AM69" s="179">
        <f t="shared" si="27"/>
        <v>0</v>
      </c>
      <c r="AN69" s="179">
        <f t="shared" si="28"/>
        <v>0</v>
      </c>
      <c r="AO69" s="179">
        <f t="shared" si="20"/>
        <v>0</v>
      </c>
      <c r="AP69" s="92">
        <f t="shared" si="54"/>
        <v>0</v>
      </c>
      <c r="AQ69" s="94">
        <f t="shared" si="29"/>
        <v>0</v>
      </c>
    </row>
    <row r="70" spans="2:43" x14ac:dyDescent="0.25">
      <c r="B70" s="5">
        <v>61</v>
      </c>
      <c r="C70" s="88">
        <v>0</v>
      </c>
      <c r="D70" s="143">
        <v>0</v>
      </c>
      <c r="E70" s="143">
        <v>0</v>
      </c>
      <c r="F70" s="143">
        <v>0</v>
      </c>
      <c r="G70" s="143">
        <v>0</v>
      </c>
      <c r="H70" s="177"/>
      <c r="I70" s="177"/>
      <c r="J70" s="143">
        <f t="shared" si="22"/>
        <v>0</v>
      </c>
      <c r="K70" s="177">
        <f t="shared" si="57"/>
        <v>0</v>
      </c>
      <c r="L70" s="143">
        <f t="shared" si="30"/>
        <v>0</v>
      </c>
      <c r="M70" s="103">
        <f t="shared" si="37"/>
        <v>0</v>
      </c>
      <c r="N70" s="178">
        <f t="shared" si="38"/>
        <v>0</v>
      </c>
      <c r="O70" s="103">
        <f t="shared" si="56"/>
        <v>0</v>
      </c>
      <c r="P70" s="103">
        <f t="shared" si="23"/>
        <v>0</v>
      </c>
      <c r="Q70" s="103">
        <f t="shared" si="39"/>
        <v>0</v>
      </c>
      <c r="R70" s="178">
        <f t="shared" si="40"/>
        <v>0</v>
      </c>
      <c r="S70" s="103">
        <f t="shared" si="24"/>
        <v>0</v>
      </c>
      <c r="T70" s="146">
        <f t="shared" si="32"/>
        <v>0</v>
      </c>
      <c r="U70" s="178">
        <f t="shared" si="25"/>
        <v>0</v>
      </c>
      <c r="V70" s="146">
        <f t="shared" si="26"/>
        <v>0</v>
      </c>
      <c r="W70" s="147"/>
      <c r="X70" s="36">
        <f t="shared" si="41"/>
        <v>0</v>
      </c>
      <c r="Y70" s="36">
        <f t="shared" si="42"/>
        <v>0</v>
      </c>
      <c r="Z70" s="15">
        <v>179176</v>
      </c>
      <c r="AA70" s="105">
        <v>184968</v>
      </c>
      <c r="AB70" s="92">
        <f t="shared" si="43"/>
        <v>0</v>
      </c>
      <c r="AC70" s="92">
        <f t="shared" si="44"/>
        <v>0</v>
      </c>
      <c r="AD70" s="92">
        <f t="shared" si="45"/>
        <v>0</v>
      </c>
      <c r="AE70" s="92">
        <f t="shared" si="46"/>
        <v>0</v>
      </c>
      <c r="AF70" s="92">
        <f t="shared" si="47"/>
        <v>0</v>
      </c>
      <c r="AG70" s="92">
        <f t="shared" si="48"/>
        <v>0</v>
      </c>
      <c r="AH70" s="92">
        <f t="shared" si="49"/>
        <v>0</v>
      </c>
      <c r="AI70" s="92">
        <f t="shared" si="50"/>
        <v>0</v>
      </c>
      <c r="AJ70" s="92">
        <f t="shared" si="51"/>
        <v>0</v>
      </c>
      <c r="AK70" s="92">
        <f t="shared" si="52"/>
        <v>0</v>
      </c>
      <c r="AL70" s="179">
        <f t="shared" si="53"/>
        <v>0</v>
      </c>
      <c r="AM70" s="179">
        <f t="shared" si="27"/>
        <v>0</v>
      </c>
      <c r="AN70" s="179">
        <f t="shared" si="28"/>
        <v>0</v>
      </c>
      <c r="AO70" s="179">
        <f t="shared" si="20"/>
        <v>0</v>
      </c>
      <c r="AP70" s="92">
        <f t="shared" si="54"/>
        <v>0</v>
      </c>
      <c r="AQ70" s="94">
        <f t="shared" si="29"/>
        <v>0</v>
      </c>
    </row>
    <row r="71" spans="2:43" x14ac:dyDescent="0.25">
      <c r="B71" s="5">
        <v>62</v>
      </c>
      <c r="C71" s="88">
        <v>0</v>
      </c>
      <c r="D71" s="143">
        <v>0</v>
      </c>
      <c r="E71" s="143">
        <v>0</v>
      </c>
      <c r="F71" s="143">
        <v>0</v>
      </c>
      <c r="G71" s="143">
        <v>0</v>
      </c>
      <c r="H71" s="177"/>
      <c r="I71" s="177"/>
      <c r="J71" s="143">
        <f t="shared" si="22"/>
        <v>0</v>
      </c>
      <c r="K71" s="177">
        <f t="shared" si="57"/>
        <v>0</v>
      </c>
      <c r="L71" s="143">
        <f t="shared" si="30"/>
        <v>0</v>
      </c>
      <c r="M71" s="103">
        <f t="shared" si="37"/>
        <v>0</v>
      </c>
      <c r="N71" s="178">
        <f t="shared" si="38"/>
        <v>0</v>
      </c>
      <c r="O71" s="103">
        <v>0</v>
      </c>
      <c r="P71" s="103">
        <f t="shared" si="23"/>
        <v>0</v>
      </c>
      <c r="Q71" s="103">
        <f t="shared" si="39"/>
        <v>0</v>
      </c>
      <c r="R71" s="178">
        <f t="shared" si="40"/>
        <v>0</v>
      </c>
      <c r="S71" s="103">
        <f t="shared" si="24"/>
        <v>0</v>
      </c>
      <c r="T71" s="146">
        <f t="shared" si="32"/>
        <v>0</v>
      </c>
      <c r="U71" s="178">
        <f t="shared" si="25"/>
        <v>0</v>
      </c>
      <c r="V71" s="146">
        <f t="shared" si="26"/>
        <v>0</v>
      </c>
      <c r="W71" s="147"/>
      <c r="X71" s="36">
        <f t="shared" si="41"/>
        <v>0</v>
      </c>
      <c r="Y71" s="36">
        <f t="shared" si="42"/>
        <v>0</v>
      </c>
      <c r="Z71" s="15">
        <v>159735</v>
      </c>
      <c r="AA71" s="105">
        <v>164895</v>
      </c>
      <c r="AB71" s="92">
        <f t="shared" si="43"/>
        <v>0</v>
      </c>
      <c r="AC71" s="92">
        <f t="shared" si="44"/>
        <v>0</v>
      </c>
      <c r="AD71" s="92">
        <f t="shared" si="45"/>
        <v>0</v>
      </c>
      <c r="AE71" s="92">
        <f t="shared" si="46"/>
        <v>0</v>
      </c>
      <c r="AF71" s="92">
        <f t="shared" si="47"/>
        <v>0</v>
      </c>
      <c r="AG71" s="92">
        <f t="shared" si="48"/>
        <v>0</v>
      </c>
      <c r="AH71" s="92">
        <f t="shared" si="49"/>
        <v>0</v>
      </c>
      <c r="AI71" s="92">
        <f t="shared" si="50"/>
        <v>0</v>
      </c>
      <c r="AJ71" s="92">
        <f t="shared" si="51"/>
        <v>0</v>
      </c>
      <c r="AK71" s="92">
        <f t="shared" si="52"/>
        <v>0</v>
      </c>
      <c r="AL71" s="179">
        <f t="shared" si="53"/>
        <v>0</v>
      </c>
      <c r="AM71" s="179">
        <f t="shared" si="27"/>
        <v>0</v>
      </c>
      <c r="AN71" s="179">
        <f t="shared" si="28"/>
        <v>0</v>
      </c>
      <c r="AO71" s="179">
        <f t="shared" si="20"/>
        <v>0</v>
      </c>
      <c r="AP71" s="92">
        <f t="shared" si="54"/>
        <v>0</v>
      </c>
      <c r="AQ71" s="94">
        <f t="shared" si="29"/>
        <v>0</v>
      </c>
    </row>
    <row r="72" spans="2:43" x14ac:dyDescent="0.25">
      <c r="B72" s="5">
        <v>63</v>
      </c>
      <c r="C72" s="88">
        <v>0</v>
      </c>
      <c r="D72" s="143">
        <v>0</v>
      </c>
      <c r="E72" s="143">
        <v>0</v>
      </c>
      <c r="F72" s="143">
        <v>0</v>
      </c>
      <c r="G72" s="143">
        <v>0</v>
      </c>
      <c r="H72" s="177"/>
      <c r="I72" s="177"/>
      <c r="J72" s="143">
        <f t="shared" si="22"/>
        <v>0</v>
      </c>
      <c r="K72" s="177">
        <f t="shared" si="57"/>
        <v>0</v>
      </c>
      <c r="L72" s="143">
        <f t="shared" si="30"/>
        <v>0</v>
      </c>
      <c r="M72" s="103">
        <f t="shared" si="37"/>
        <v>0</v>
      </c>
      <c r="N72" s="178">
        <f t="shared" si="38"/>
        <v>0</v>
      </c>
      <c r="O72" s="103">
        <f>W72-(L72+M72)</f>
        <v>0</v>
      </c>
      <c r="P72" s="103">
        <f t="shared" si="23"/>
        <v>0</v>
      </c>
      <c r="Q72" s="103">
        <f t="shared" si="39"/>
        <v>0</v>
      </c>
      <c r="R72" s="178">
        <f t="shared" si="40"/>
        <v>0</v>
      </c>
      <c r="S72" s="103">
        <f t="shared" si="24"/>
        <v>0</v>
      </c>
      <c r="T72" s="146">
        <f t="shared" si="32"/>
        <v>0</v>
      </c>
      <c r="U72" s="178">
        <f t="shared" si="25"/>
        <v>0</v>
      </c>
      <c r="V72" s="146">
        <f t="shared" si="26"/>
        <v>0</v>
      </c>
      <c r="W72" s="147"/>
      <c r="X72" s="36">
        <f t="shared" si="41"/>
        <v>0</v>
      </c>
      <c r="Y72" s="36">
        <f t="shared" si="42"/>
        <v>0</v>
      </c>
      <c r="Z72" s="15">
        <v>90988</v>
      </c>
      <c r="AA72" s="105">
        <v>93925</v>
      </c>
      <c r="AB72" s="92">
        <f t="shared" si="43"/>
        <v>0</v>
      </c>
      <c r="AC72" s="92">
        <f t="shared" si="44"/>
        <v>0</v>
      </c>
      <c r="AD72" s="92">
        <f t="shared" si="45"/>
        <v>0</v>
      </c>
      <c r="AE72" s="92">
        <f t="shared" si="46"/>
        <v>0</v>
      </c>
      <c r="AF72" s="92">
        <f t="shared" si="47"/>
        <v>0</v>
      </c>
      <c r="AG72" s="92">
        <f t="shared" si="48"/>
        <v>0</v>
      </c>
      <c r="AH72" s="92">
        <f t="shared" si="49"/>
        <v>0</v>
      </c>
      <c r="AI72" s="92">
        <f t="shared" si="50"/>
        <v>0</v>
      </c>
      <c r="AJ72" s="92">
        <f t="shared" si="51"/>
        <v>0</v>
      </c>
      <c r="AK72" s="92">
        <f t="shared" si="52"/>
        <v>0</v>
      </c>
      <c r="AL72" s="179">
        <f t="shared" si="53"/>
        <v>0</v>
      </c>
      <c r="AM72" s="179">
        <f t="shared" si="27"/>
        <v>0</v>
      </c>
      <c r="AN72" s="179">
        <f t="shared" si="28"/>
        <v>0</v>
      </c>
      <c r="AO72" s="179">
        <f t="shared" si="20"/>
        <v>0</v>
      </c>
      <c r="AP72" s="92">
        <f t="shared" si="54"/>
        <v>0</v>
      </c>
      <c r="AQ72" s="94">
        <f t="shared" si="29"/>
        <v>0</v>
      </c>
    </row>
    <row r="73" spans="2:43" x14ac:dyDescent="0.25">
      <c r="B73" s="5">
        <v>64</v>
      </c>
      <c r="C73" s="88">
        <v>0</v>
      </c>
      <c r="D73" s="143">
        <v>0</v>
      </c>
      <c r="E73" s="143">
        <v>0</v>
      </c>
      <c r="F73" s="143">
        <v>0</v>
      </c>
      <c r="G73" s="143">
        <v>0</v>
      </c>
      <c r="H73" s="177"/>
      <c r="I73" s="177"/>
      <c r="J73" s="143">
        <f t="shared" si="22"/>
        <v>0</v>
      </c>
      <c r="K73" s="177">
        <f t="shared" si="57"/>
        <v>0</v>
      </c>
      <c r="L73" s="143">
        <f t="shared" si="30"/>
        <v>0</v>
      </c>
      <c r="M73" s="103">
        <f t="shared" si="37"/>
        <v>0</v>
      </c>
      <c r="N73" s="178">
        <f t="shared" si="38"/>
        <v>0</v>
      </c>
      <c r="O73" s="103">
        <f>W73-(L73+M73)</f>
        <v>0</v>
      </c>
      <c r="P73" s="103">
        <f t="shared" si="23"/>
        <v>0</v>
      </c>
      <c r="Q73" s="103">
        <f t="shared" si="39"/>
        <v>0</v>
      </c>
      <c r="R73" s="178">
        <f t="shared" si="40"/>
        <v>0</v>
      </c>
      <c r="S73" s="103">
        <f t="shared" si="24"/>
        <v>0</v>
      </c>
      <c r="T73" s="146">
        <f t="shared" si="32"/>
        <v>0</v>
      </c>
      <c r="U73" s="178">
        <f t="shared" si="25"/>
        <v>0</v>
      </c>
      <c r="V73" s="146">
        <f t="shared" si="26"/>
        <v>0</v>
      </c>
      <c r="W73" s="147"/>
      <c r="X73" s="36">
        <f t="shared" si="41"/>
        <v>0</v>
      </c>
      <c r="Y73" s="36">
        <f t="shared" si="42"/>
        <v>0</v>
      </c>
      <c r="Z73" s="15">
        <v>109185</v>
      </c>
      <c r="AA73" s="105">
        <v>112710</v>
      </c>
      <c r="AB73" s="92">
        <f t="shared" si="43"/>
        <v>0</v>
      </c>
      <c r="AC73" s="92">
        <f t="shared" si="44"/>
        <v>0</v>
      </c>
      <c r="AD73" s="92">
        <f t="shared" si="45"/>
        <v>0</v>
      </c>
      <c r="AE73" s="92">
        <f t="shared" si="46"/>
        <v>0</v>
      </c>
      <c r="AF73" s="92">
        <f t="shared" si="47"/>
        <v>0</v>
      </c>
      <c r="AG73" s="92">
        <f t="shared" si="48"/>
        <v>0</v>
      </c>
      <c r="AH73" s="92">
        <f t="shared" si="49"/>
        <v>0</v>
      </c>
      <c r="AI73" s="92">
        <f t="shared" si="50"/>
        <v>0</v>
      </c>
      <c r="AJ73" s="92">
        <f t="shared" si="51"/>
        <v>0</v>
      </c>
      <c r="AK73" s="92">
        <f t="shared" si="52"/>
        <v>0</v>
      </c>
      <c r="AL73" s="179">
        <f t="shared" si="53"/>
        <v>0</v>
      </c>
      <c r="AM73" s="179">
        <f t="shared" si="27"/>
        <v>0</v>
      </c>
      <c r="AN73" s="179">
        <f t="shared" si="28"/>
        <v>0</v>
      </c>
      <c r="AO73" s="179">
        <f t="shared" si="20"/>
        <v>0</v>
      </c>
      <c r="AP73" s="92">
        <f t="shared" si="54"/>
        <v>0</v>
      </c>
      <c r="AQ73" s="94">
        <f t="shared" si="29"/>
        <v>0</v>
      </c>
    </row>
    <row r="74" spans="2:43" x14ac:dyDescent="0.25">
      <c r="B74" s="5">
        <v>65</v>
      </c>
      <c r="C74" s="88">
        <v>0</v>
      </c>
      <c r="D74" s="143">
        <v>0</v>
      </c>
      <c r="E74" s="143">
        <v>0</v>
      </c>
      <c r="F74" s="143">
        <v>0</v>
      </c>
      <c r="G74" s="143">
        <v>0</v>
      </c>
      <c r="H74" s="177"/>
      <c r="I74" s="177"/>
      <c r="J74" s="143">
        <f t="shared" si="22"/>
        <v>0</v>
      </c>
      <c r="K74" s="177">
        <f t="shared" si="57"/>
        <v>0</v>
      </c>
      <c r="L74" s="143">
        <f t="shared" si="30"/>
        <v>0</v>
      </c>
      <c r="M74" s="103">
        <f t="shared" ref="M74:M78" si="58">+W74-L74</f>
        <v>0</v>
      </c>
      <c r="N74" s="178">
        <f t="shared" ref="N74:N78" si="59">W74-(L74+M74)</f>
        <v>0</v>
      </c>
      <c r="O74" s="103">
        <f>W74-(L74+M74)</f>
        <v>0</v>
      </c>
      <c r="P74" s="103">
        <f t="shared" si="23"/>
        <v>0</v>
      </c>
      <c r="Q74" s="103">
        <f t="shared" ref="Q74:Q78" si="60">+W74-(O74+P74)</f>
        <v>0</v>
      </c>
      <c r="R74" s="178">
        <f t="shared" ref="R74:R78" si="61">+W74-(O74+P74+Q74)</f>
        <v>0</v>
      </c>
      <c r="S74" s="103">
        <f t="shared" si="24"/>
        <v>0</v>
      </c>
      <c r="T74" s="146">
        <f t="shared" si="32"/>
        <v>0</v>
      </c>
      <c r="U74" s="178">
        <f t="shared" si="25"/>
        <v>0</v>
      </c>
      <c r="V74" s="146">
        <f t="shared" si="26"/>
        <v>0</v>
      </c>
      <c r="W74" s="147"/>
      <c r="X74" s="36">
        <f t="shared" si="41"/>
        <v>0</v>
      </c>
      <c r="Y74" s="36">
        <f t="shared" ref="Y74:Y78" si="62">C74-X74</f>
        <v>0</v>
      </c>
      <c r="Z74" s="15">
        <v>90988</v>
      </c>
      <c r="AA74" s="105">
        <v>93925</v>
      </c>
      <c r="AB74" s="92">
        <f t="shared" si="43"/>
        <v>0</v>
      </c>
      <c r="AC74" s="92">
        <f t="shared" si="44"/>
        <v>0</v>
      </c>
      <c r="AD74" s="92">
        <f t="shared" si="45"/>
        <v>0</v>
      </c>
      <c r="AE74" s="92">
        <f t="shared" si="46"/>
        <v>0</v>
      </c>
      <c r="AF74" s="92">
        <f t="shared" si="47"/>
        <v>0</v>
      </c>
      <c r="AG74" s="92">
        <f t="shared" si="48"/>
        <v>0</v>
      </c>
      <c r="AH74" s="92">
        <f t="shared" si="49"/>
        <v>0</v>
      </c>
      <c r="AI74" s="92">
        <f t="shared" si="50"/>
        <v>0</v>
      </c>
      <c r="AJ74" s="92">
        <f t="shared" si="51"/>
        <v>0</v>
      </c>
      <c r="AK74" s="92">
        <f t="shared" si="52"/>
        <v>0</v>
      </c>
      <c r="AL74" s="179">
        <f t="shared" si="53"/>
        <v>0</v>
      </c>
      <c r="AM74" s="179">
        <f t="shared" si="27"/>
        <v>0</v>
      </c>
      <c r="AN74" s="179">
        <f t="shared" si="28"/>
        <v>0</v>
      </c>
      <c r="AO74" s="179">
        <f t="shared" ref="AO74:AO78" si="63">AA74*V74</f>
        <v>0</v>
      </c>
      <c r="AP74" s="92">
        <f t="shared" si="54"/>
        <v>0</v>
      </c>
      <c r="AQ74" s="94">
        <f t="shared" si="29"/>
        <v>0</v>
      </c>
    </row>
    <row r="75" spans="2:43" x14ac:dyDescent="0.25">
      <c r="B75" s="5">
        <v>66</v>
      </c>
      <c r="C75" s="88">
        <v>0</v>
      </c>
      <c r="D75" s="143">
        <v>0</v>
      </c>
      <c r="E75" s="143">
        <v>0</v>
      </c>
      <c r="F75" s="143">
        <v>0</v>
      </c>
      <c r="G75" s="143">
        <v>0</v>
      </c>
      <c r="H75" s="177"/>
      <c r="I75" s="177"/>
      <c r="J75" s="143">
        <f t="shared" ref="J75:J78" si="64">+H75-K75</f>
        <v>0</v>
      </c>
      <c r="K75" s="177">
        <f t="shared" si="57"/>
        <v>0</v>
      </c>
      <c r="L75" s="143">
        <f t="shared" ref="L75:L78" si="65">+I75+K75</f>
        <v>0</v>
      </c>
      <c r="M75" s="103">
        <f t="shared" si="58"/>
        <v>0</v>
      </c>
      <c r="N75" s="178">
        <f t="shared" si="59"/>
        <v>0</v>
      </c>
      <c r="O75" s="103">
        <f>W75-(L75+M75)</f>
        <v>0</v>
      </c>
      <c r="P75" s="103">
        <f t="shared" ref="P75:P78" si="66">+(W75*7.30370230157567)/30</f>
        <v>0</v>
      </c>
      <c r="Q75" s="103">
        <f t="shared" si="60"/>
        <v>0</v>
      </c>
      <c r="R75" s="178">
        <f t="shared" si="61"/>
        <v>0</v>
      </c>
      <c r="S75" s="103">
        <f t="shared" ref="S75:S78" si="67">+(W75*4.38167322692592)/30</f>
        <v>0</v>
      </c>
      <c r="T75" s="146">
        <f t="shared" ref="T75:T78" si="68">+W75-S75</f>
        <v>0</v>
      </c>
      <c r="U75" s="178">
        <f t="shared" ref="U75:U78" si="69">+W75-(S75+T75)</f>
        <v>0</v>
      </c>
      <c r="V75" s="146">
        <f t="shared" ref="V75:V78" si="70">+W75</f>
        <v>0</v>
      </c>
      <c r="W75" s="147"/>
      <c r="X75" s="36">
        <f t="shared" si="41"/>
        <v>0</v>
      </c>
      <c r="Y75" s="36">
        <f t="shared" si="62"/>
        <v>0</v>
      </c>
      <c r="Z75" s="15">
        <v>537528</v>
      </c>
      <c r="AA75" s="105">
        <v>554904</v>
      </c>
      <c r="AB75" s="92">
        <f t="shared" si="43"/>
        <v>0</v>
      </c>
      <c r="AC75" s="92">
        <f t="shared" si="44"/>
        <v>0</v>
      </c>
      <c r="AD75" s="92">
        <f t="shared" si="45"/>
        <v>0</v>
      </c>
      <c r="AE75" s="92">
        <f t="shared" si="46"/>
        <v>0</v>
      </c>
      <c r="AF75" s="92">
        <f t="shared" si="47"/>
        <v>0</v>
      </c>
      <c r="AG75" s="92">
        <f t="shared" si="48"/>
        <v>0</v>
      </c>
      <c r="AH75" s="92">
        <f t="shared" si="49"/>
        <v>0</v>
      </c>
      <c r="AI75" s="92">
        <f t="shared" si="50"/>
        <v>0</v>
      </c>
      <c r="AJ75" s="92">
        <f t="shared" si="51"/>
        <v>0</v>
      </c>
      <c r="AK75" s="92">
        <f t="shared" si="52"/>
        <v>0</v>
      </c>
      <c r="AL75" s="179">
        <f t="shared" si="53"/>
        <v>0</v>
      </c>
      <c r="AM75" s="179">
        <f t="shared" ref="AM75:AM78" si="71">AA75*S75</f>
        <v>0</v>
      </c>
      <c r="AN75" s="179">
        <f t="shared" ref="AN75:AN78" si="72">AA75*T75</f>
        <v>0</v>
      </c>
      <c r="AO75" s="179">
        <f t="shared" si="63"/>
        <v>0</v>
      </c>
      <c r="AP75" s="92">
        <f t="shared" si="54"/>
        <v>0</v>
      </c>
      <c r="AQ75" s="94">
        <f t="shared" ref="AQ75:AQ78" si="73">SUM(AC75:AO75)</f>
        <v>0</v>
      </c>
    </row>
    <row r="76" spans="2:43" x14ac:dyDescent="0.25">
      <c r="B76" s="5">
        <v>67</v>
      </c>
      <c r="C76" s="88">
        <v>0</v>
      </c>
      <c r="D76" s="143">
        <v>0</v>
      </c>
      <c r="E76" s="143">
        <v>0</v>
      </c>
      <c r="F76" s="143">
        <v>0</v>
      </c>
      <c r="G76" s="143">
        <v>0</v>
      </c>
      <c r="H76" s="177"/>
      <c r="I76" s="177"/>
      <c r="J76" s="143">
        <f t="shared" si="64"/>
        <v>0</v>
      </c>
      <c r="K76" s="177">
        <f t="shared" si="57"/>
        <v>0</v>
      </c>
      <c r="L76" s="143">
        <f t="shared" si="65"/>
        <v>0</v>
      </c>
      <c r="M76" s="103">
        <f t="shared" si="58"/>
        <v>0</v>
      </c>
      <c r="N76" s="178">
        <f t="shared" si="59"/>
        <v>0</v>
      </c>
      <c r="O76" s="103">
        <v>0</v>
      </c>
      <c r="P76" s="103">
        <f t="shared" si="66"/>
        <v>0</v>
      </c>
      <c r="Q76" s="103">
        <f t="shared" si="60"/>
        <v>0</v>
      </c>
      <c r="R76" s="178">
        <f t="shared" si="61"/>
        <v>0</v>
      </c>
      <c r="S76" s="103">
        <f t="shared" si="67"/>
        <v>0</v>
      </c>
      <c r="T76" s="146">
        <f t="shared" si="68"/>
        <v>0</v>
      </c>
      <c r="U76" s="178">
        <f t="shared" si="69"/>
        <v>0</v>
      </c>
      <c r="V76" s="146">
        <f t="shared" si="70"/>
        <v>0</v>
      </c>
      <c r="W76" s="147"/>
      <c r="X76" s="36">
        <f t="shared" si="41"/>
        <v>0</v>
      </c>
      <c r="Y76" s="36">
        <f t="shared" si="62"/>
        <v>0</v>
      </c>
      <c r="Z76" s="15">
        <v>1533456</v>
      </c>
      <c r="AA76" s="105">
        <v>1582992</v>
      </c>
      <c r="AB76" s="92">
        <f t="shared" si="43"/>
        <v>0</v>
      </c>
      <c r="AC76" s="92">
        <f t="shared" si="44"/>
        <v>0</v>
      </c>
      <c r="AD76" s="92">
        <f t="shared" si="45"/>
        <v>0</v>
      </c>
      <c r="AE76" s="92">
        <f t="shared" si="46"/>
        <v>0</v>
      </c>
      <c r="AF76" s="92">
        <f t="shared" si="47"/>
        <v>0</v>
      </c>
      <c r="AG76" s="92">
        <f t="shared" si="48"/>
        <v>0</v>
      </c>
      <c r="AH76" s="92">
        <f t="shared" si="49"/>
        <v>0</v>
      </c>
      <c r="AI76" s="92">
        <f t="shared" si="50"/>
        <v>0</v>
      </c>
      <c r="AJ76" s="92">
        <f t="shared" si="51"/>
        <v>0</v>
      </c>
      <c r="AK76" s="92">
        <f t="shared" si="52"/>
        <v>0</v>
      </c>
      <c r="AL76" s="179">
        <f t="shared" si="53"/>
        <v>0</v>
      </c>
      <c r="AM76" s="179">
        <f t="shared" si="71"/>
        <v>0</v>
      </c>
      <c r="AN76" s="179">
        <f t="shared" si="72"/>
        <v>0</v>
      </c>
      <c r="AO76" s="179">
        <f t="shared" si="63"/>
        <v>0</v>
      </c>
      <c r="AP76" s="92">
        <f t="shared" si="54"/>
        <v>0</v>
      </c>
      <c r="AQ76" s="94">
        <f t="shared" si="73"/>
        <v>0</v>
      </c>
    </row>
    <row r="77" spans="2:43" x14ac:dyDescent="0.25">
      <c r="B77" s="5">
        <v>68</v>
      </c>
      <c r="C77" s="88">
        <v>0</v>
      </c>
      <c r="D77" s="143">
        <v>0</v>
      </c>
      <c r="E77" s="143">
        <v>0</v>
      </c>
      <c r="F77" s="143">
        <v>0</v>
      </c>
      <c r="G77" s="143">
        <v>0</v>
      </c>
      <c r="H77" s="177"/>
      <c r="I77" s="177"/>
      <c r="J77" s="143">
        <f t="shared" si="64"/>
        <v>0</v>
      </c>
      <c r="K77" s="177">
        <f t="shared" si="57"/>
        <v>0</v>
      </c>
      <c r="L77" s="143">
        <f t="shared" si="65"/>
        <v>0</v>
      </c>
      <c r="M77" s="103">
        <f t="shared" si="58"/>
        <v>0</v>
      </c>
      <c r="N77" s="178">
        <f t="shared" si="59"/>
        <v>0</v>
      </c>
      <c r="O77" s="103">
        <f>W77-(L77+M77)</f>
        <v>0</v>
      </c>
      <c r="P77" s="103">
        <f t="shared" si="66"/>
        <v>0</v>
      </c>
      <c r="Q77" s="103">
        <f t="shared" si="60"/>
        <v>0</v>
      </c>
      <c r="R77" s="178">
        <f t="shared" si="61"/>
        <v>0</v>
      </c>
      <c r="S77" s="103">
        <f t="shared" si="67"/>
        <v>0</v>
      </c>
      <c r="T77" s="146">
        <f t="shared" si="68"/>
        <v>0</v>
      </c>
      <c r="U77" s="178">
        <f t="shared" si="69"/>
        <v>0</v>
      </c>
      <c r="V77" s="146">
        <f t="shared" si="70"/>
        <v>0</v>
      </c>
      <c r="W77" s="147"/>
      <c r="X77" s="36">
        <f t="shared" si="41"/>
        <v>0</v>
      </c>
      <c r="Y77" s="36">
        <f t="shared" si="62"/>
        <v>0</v>
      </c>
      <c r="Z77" s="15">
        <v>873480</v>
      </c>
      <c r="AA77" s="105">
        <v>901680</v>
      </c>
      <c r="AB77" s="92">
        <f t="shared" si="43"/>
        <v>0</v>
      </c>
      <c r="AC77" s="92">
        <f t="shared" si="44"/>
        <v>0</v>
      </c>
      <c r="AD77" s="92">
        <f t="shared" si="45"/>
        <v>0</v>
      </c>
      <c r="AE77" s="92">
        <f t="shared" si="46"/>
        <v>0</v>
      </c>
      <c r="AF77" s="92">
        <f t="shared" si="47"/>
        <v>0</v>
      </c>
      <c r="AG77" s="92">
        <f t="shared" si="48"/>
        <v>0</v>
      </c>
      <c r="AH77" s="92">
        <f t="shared" si="49"/>
        <v>0</v>
      </c>
      <c r="AI77" s="92">
        <f t="shared" si="50"/>
        <v>0</v>
      </c>
      <c r="AJ77" s="92">
        <f t="shared" si="51"/>
        <v>0</v>
      </c>
      <c r="AK77" s="92">
        <f t="shared" si="52"/>
        <v>0</v>
      </c>
      <c r="AL77" s="179">
        <f t="shared" si="53"/>
        <v>0</v>
      </c>
      <c r="AM77" s="179">
        <f t="shared" si="71"/>
        <v>0</v>
      </c>
      <c r="AN77" s="179">
        <f t="shared" si="72"/>
        <v>0</v>
      </c>
      <c r="AO77" s="179">
        <f t="shared" si="63"/>
        <v>0</v>
      </c>
      <c r="AP77" s="92">
        <f t="shared" si="54"/>
        <v>0</v>
      </c>
      <c r="AQ77" s="94">
        <f t="shared" si="73"/>
        <v>0</v>
      </c>
    </row>
    <row r="78" spans="2:43" x14ac:dyDescent="0.25">
      <c r="B78" s="5">
        <v>69</v>
      </c>
      <c r="C78" s="88">
        <v>0</v>
      </c>
      <c r="D78" s="143">
        <v>0</v>
      </c>
      <c r="E78" s="143">
        <v>0</v>
      </c>
      <c r="F78" s="143">
        <v>0</v>
      </c>
      <c r="G78" s="143">
        <v>0</v>
      </c>
      <c r="H78" s="177"/>
      <c r="I78" s="177"/>
      <c r="J78" s="143">
        <f t="shared" si="64"/>
        <v>0</v>
      </c>
      <c r="K78" s="177">
        <f t="shared" si="57"/>
        <v>0</v>
      </c>
      <c r="L78" s="143">
        <f t="shared" si="65"/>
        <v>0</v>
      </c>
      <c r="M78" s="103">
        <f t="shared" si="58"/>
        <v>0</v>
      </c>
      <c r="N78" s="178">
        <f t="shared" si="59"/>
        <v>0</v>
      </c>
      <c r="O78" s="103">
        <f>W78-(L78+M78)</f>
        <v>0</v>
      </c>
      <c r="P78" s="103">
        <f t="shared" si="66"/>
        <v>0</v>
      </c>
      <c r="Q78" s="103">
        <f t="shared" si="60"/>
        <v>0</v>
      </c>
      <c r="R78" s="178">
        <f t="shared" si="61"/>
        <v>0</v>
      </c>
      <c r="S78" s="103">
        <f t="shared" si="67"/>
        <v>0</v>
      </c>
      <c r="T78" s="146">
        <f t="shared" si="68"/>
        <v>0</v>
      </c>
      <c r="U78" s="178">
        <f t="shared" si="69"/>
        <v>0</v>
      </c>
      <c r="V78" s="146">
        <f t="shared" si="70"/>
        <v>0</v>
      </c>
      <c r="W78" s="147"/>
      <c r="X78" s="36">
        <f t="shared" si="41"/>
        <v>0</v>
      </c>
      <c r="Y78" s="36">
        <f t="shared" si="62"/>
        <v>0</v>
      </c>
      <c r="Z78" s="15">
        <v>7726896</v>
      </c>
      <c r="AA78" s="105">
        <v>7976400</v>
      </c>
      <c r="AB78" s="92">
        <f t="shared" si="43"/>
        <v>0</v>
      </c>
      <c r="AC78" s="92">
        <f t="shared" si="44"/>
        <v>0</v>
      </c>
      <c r="AD78" s="92">
        <f t="shared" si="45"/>
        <v>0</v>
      </c>
      <c r="AE78" s="92">
        <f t="shared" si="46"/>
        <v>0</v>
      </c>
      <c r="AF78" s="92">
        <f t="shared" si="47"/>
        <v>0</v>
      </c>
      <c r="AG78" s="92">
        <f t="shared" si="48"/>
        <v>0</v>
      </c>
      <c r="AH78" s="92">
        <f t="shared" si="49"/>
        <v>0</v>
      </c>
      <c r="AI78" s="92">
        <f t="shared" si="50"/>
        <v>0</v>
      </c>
      <c r="AJ78" s="92">
        <f t="shared" si="51"/>
        <v>0</v>
      </c>
      <c r="AK78" s="92">
        <f t="shared" si="52"/>
        <v>0</v>
      </c>
      <c r="AL78" s="179">
        <f t="shared" si="53"/>
        <v>0</v>
      </c>
      <c r="AM78" s="179">
        <f t="shared" si="71"/>
        <v>0</v>
      </c>
      <c r="AN78" s="179">
        <f t="shared" si="72"/>
        <v>0</v>
      </c>
      <c r="AO78" s="179">
        <f t="shared" si="63"/>
        <v>0</v>
      </c>
      <c r="AP78" s="92">
        <f t="shared" si="54"/>
        <v>0</v>
      </c>
      <c r="AQ78" s="94">
        <f t="shared" si="73"/>
        <v>0</v>
      </c>
    </row>
    <row r="79" spans="2:43" x14ac:dyDescent="0.25">
      <c r="AA79" s="112"/>
    </row>
    <row r="81" spans="15:22" x14ac:dyDescent="0.25">
      <c r="O81" s="103"/>
      <c r="P81" s="103"/>
      <c r="Q81" s="103"/>
      <c r="S81" s="103"/>
      <c r="T81" s="103"/>
      <c r="V81" s="103"/>
    </row>
    <row r="82" spans="15:22" x14ac:dyDescent="0.25">
      <c r="O82" s="103"/>
      <c r="P82" s="103"/>
      <c r="Q82" s="103"/>
      <c r="S82" s="103"/>
      <c r="T82" s="103"/>
      <c r="V82" s="103"/>
    </row>
  </sheetData>
  <sheetProtection algorithmName="SHA-512" hashValue="7ACEJyj1YsPOGBPZkFNfluKvXQyw3kNeHNhV9htYIJI7AoADIoKhM7/L3kn5C7JCKmX4V2iO/i/07Jss3HjWuQ==" saltValue="acJ6EOAcUVrKXH7XJSQolQ==" spinCount="100000" sheet="1" objects="1" scenarios="1"/>
  <autoFilter ref="A9:BD78" xr:uid="{00000000-0009-0000-0000-000004000000}"/>
  <conditionalFormatting sqref="Y10:Y78">
    <cfRule type="expression" dxfId="0" priority="1">
      <formula>Y10&lt;&gt;0</formula>
    </cfRule>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Instrucciones</vt:lpstr>
      <vt:lpstr>Mensualización</vt:lpstr>
      <vt:lpstr>Informe de gestión</vt:lpstr>
      <vt:lpstr>TABLERO DE CONTROL</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Joya Sanchez, Jeimmy Vaneza</dc:creator>
  <cp:keywords/>
  <dc:description/>
  <cp:lastModifiedBy>Historico DGIRS</cp:lastModifiedBy>
  <cp:revision/>
  <dcterms:created xsi:type="dcterms:W3CDTF">2021-06-11T23:06:04Z</dcterms:created>
  <dcterms:modified xsi:type="dcterms:W3CDTF">2025-05-20T20:59:25Z</dcterms:modified>
  <cp:category/>
  <cp:contentStatus/>
</cp:coreProperties>
</file>